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Jim\Desktop\Nueva carpeta\new\Clases\Documentos\"/>
    </mc:Choice>
  </mc:AlternateContent>
  <workbookProtection workbookAlgorithmName="SHA-512" workbookHashValue="DMm4DeJTXFlQ7GbmU4a1QJiXIsE5bAsvJLbCtRs5KnJCRPg8Ee1Y2SBkId/pnU0FM/uHsefdukLqmeh14Mc+gg==" workbookSaltValue="z8evyanIrEzET0YFC9oxkg==" workbookSpinCount="100000" lockStructure="1"/>
  <bookViews>
    <workbookView xWindow="0" yWindow="0" windowWidth="20490" windowHeight="7755" tabRatio="766" activeTab="8"/>
  </bookViews>
  <sheets>
    <sheet name="STADISTICS" sheetId="40" r:id="rId1"/>
    <sheet name="TOTAL MONTH" sheetId="21" r:id="rId2"/>
    <sheet name="BEGIN" sheetId="24" state="hidden" r:id="rId3"/>
    <sheet name="WEEK-1" sheetId="49" r:id="rId4"/>
    <sheet name="WEEK-2" sheetId="74" r:id="rId5"/>
    <sheet name="WEEK-3" sheetId="75" r:id="rId6"/>
    <sheet name="WEEK-4" sheetId="73" r:id="rId7"/>
    <sheet name="END" sheetId="25" state="hidden" r:id="rId8"/>
    <sheet name="Input Data" sheetId="66" r:id="rId9"/>
  </sheets>
  <externalReferences>
    <externalReference r:id="rId10"/>
  </externalReferences>
  <definedNames>
    <definedName name="_5M">'Input Data'!$G$2:$G$3</definedName>
    <definedName name="_60S">'Input Data'!$F$2:$F$3</definedName>
    <definedName name="_M">'Input Data'!$C$3</definedName>
    <definedName name="_S">'Input Data'!$C$2</definedName>
    <definedName name="CLMSaldo">STADISTICS!$K$35</definedName>
    <definedName name="CPS">'Input Data'!$B$2:$B$3</definedName>
    <definedName name="CPS_">'Input Data'!$C$2:$C$3</definedName>
    <definedName name="CPS_5m">'Input Data'!$E$2:$E$3</definedName>
    <definedName name="CPS_60s">'Input Data'!$D$2:$D$3</definedName>
    <definedName name="CPS_P">'Input Data'!$C$2:$C$3</definedName>
    <definedName name="CURRENCY">'Input Data'!$A$2:$A$15</definedName>
    <definedName name="DAYS">'Input Data'!$H$2:$H$6</definedName>
    <definedName name="Profit5">'Input Data'!$G$2:$G$3</definedName>
    <definedName name="Profit60">'Input Data'!$F$2:$F$3</definedName>
    <definedName name="ProfitCLM">'TOTAL MONTH'!$D$14</definedName>
    <definedName name="ProfitMensual">'TOTAL MONTH'!$D$13</definedName>
    <definedName name="ROI_Mensual" localSheetId="8">[1]Semanal!$N$35</definedName>
    <definedName name="ROIMensual">STADISTICS!$N$35</definedName>
    <definedName name="SaldoCLM">'TOTAL MONTH'!$C$14</definedName>
    <definedName name="SaldoInicial" comment="Saldo Inicial de StockPair">'TOTAL MONTH'!$C$13</definedName>
    <definedName name="Withdraw">STADISTICS!$E$55</definedName>
    <definedName name="WithdrawCLM">STADISTICS!$F$55</definedName>
    <definedName name="xx">'Input Data'!$B$2:$B$3</definedName>
  </definedNames>
  <calcPr calcId="152511" concurrentCalc="0"/>
</workbook>
</file>

<file path=xl/calcChain.xml><?xml version="1.0" encoding="utf-8"?>
<calcChain xmlns="http://schemas.openxmlformats.org/spreadsheetml/2006/main">
  <c r="K3" i="66" l="1"/>
  <c r="D3" i="66"/>
  <c r="K8" i="66"/>
  <c r="D2" i="66"/>
  <c r="K7" i="66"/>
  <c r="K4" i="66"/>
  <c r="G3" i="66"/>
  <c r="G2" i="66"/>
  <c r="F3" i="66"/>
  <c r="F2" i="66"/>
  <c r="E3" i="66"/>
  <c r="E2" i="66"/>
  <c r="G204" i="73"/>
  <c r="F204" i="73"/>
  <c r="G203" i="73"/>
  <c r="F203" i="73"/>
  <c r="G202" i="73"/>
  <c r="F202" i="73"/>
  <c r="G201" i="73"/>
  <c r="F201" i="73"/>
  <c r="G200" i="73"/>
  <c r="F200" i="73"/>
  <c r="G199" i="73"/>
  <c r="F199" i="73"/>
  <c r="G198" i="73"/>
  <c r="F198" i="73"/>
  <c r="G197" i="73"/>
  <c r="F197" i="73"/>
  <c r="G196" i="73"/>
  <c r="F196" i="73"/>
  <c r="G195" i="73"/>
  <c r="F195" i="73"/>
  <c r="G194" i="73"/>
  <c r="F194" i="73"/>
  <c r="G193" i="73"/>
  <c r="F193" i="73"/>
  <c r="G192" i="73"/>
  <c r="F192" i="73"/>
  <c r="G191" i="73"/>
  <c r="F191" i="73"/>
  <c r="G190" i="73"/>
  <c r="F190" i="73"/>
  <c r="G189" i="73"/>
  <c r="F189" i="73"/>
  <c r="G188" i="73"/>
  <c r="F188" i="73"/>
  <c r="G187" i="73"/>
  <c r="F187" i="73"/>
  <c r="G186" i="73"/>
  <c r="F186" i="73"/>
  <c r="G185" i="73"/>
  <c r="F185" i="73"/>
  <c r="G184" i="73"/>
  <c r="F184" i="73"/>
  <c r="G183" i="73"/>
  <c r="F183" i="73"/>
  <c r="G182" i="73"/>
  <c r="F182" i="73"/>
  <c r="G181" i="73"/>
  <c r="F181" i="73"/>
  <c r="G180" i="73"/>
  <c r="F180" i="73"/>
  <c r="G179" i="73"/>
  <c r="F179" i="73"/>
  <c r="G178" i="73"/>
  <c r="F178" i="73"/>
  <c r="G177" i="73"/>
  <c r="F177" i="73"/>
  <c r="G176" i="73"/>
  <c r="F176" i="73"/>
  <c r="G175" i="73"/>
  <c r="F175" i="73"/>
  <c r="G174" i="73"/>
  <c r="F174" i="73"/>
  <c r="G173" i="73"/>
  <c r="F173" i="73"/>
  <c r="G172" i="73"/>
  <c r="F172" i="73"/>
  <c r="G171" i="73"/>
  <c r="F171" i="73"/>
  <c r="G170" i="73"/>
  <c r="F170" i="73"/>
  <c r="G169" i="73"/>
  <c r="F169" i="73"/>
  <c r="G168" i="73"/>
  <c r="F168" i="73"/>
  <c r="G167" i="73"/>
  <c r="F167" i="73"/>
  <c r="G166" i="73"/>
  <c r="F166" i="73"/>
  <c r="G165" i="73"/>
  <c r="F165" i="73"/>
  <c r="G164" i="73"/>
  <c r="F164" i="73"/>
  <c r="G163" i="73"/>
  <c r="F163" i="73"/>
  <c r="G162" i="73"/>
  <c r="F162" i="73"/>
  <c r="G161" i="73"/>
  <c r="F161" i="73"/>
  <c r="G160" i="73"/>
  <c r="F160" i="73"/>
  <c r="G159" i="73"/>
  <c r="F159" i="73"/>
  <c r="G158" i="73"/>
  <c r="F158" i="73"/>
  <c r="G157" i="73"/>
  <c r="F157" i="73"/>
  <c r="G156" i="73"/>
  <c r="F156" i="73"/>
  <c r="G155" i="73"/>
  <c r="F155" i="73"/>
  <c r="G154" i="73"/>
  <c r="F154" i="73"/>
  <c r="G153" i="73"/>
  <c r="F153" i="73"/>
  <c r="G152" i="73"/>
  <c r="F152" i="73"/>
  <c r="G151" i="73"/>
  <c r="F151" i="73"/>
  <c r="G150" i="73"/>
  <c r="F150" i="73"/>
  <c r="G149" i="73"/>
  <c r="F149" i="73"/>
  <c r="G148" i="73"/>
  <c r="F148" i="73"/>
  <c r="G147" i="73"/>
  <c r="F147" i="73"/>
  <c r="G146" i="73"/>
  <c r="F146" i="73"/>
  <c r="G145" i="73"/>
  <c r="F145" i="73"/>
  <c r="G144" i="73"/>
  <c r="F144" i="73"/>
  <c r="G143" i="73"/>
  <c r="F143" i="73"/>
  <c r="G142" i="73"/>
  <c r="F142" i="73"/>
  <c r="G141" i="73"/>
  <c r="F141" i="73"/>
  <c r="G140" i="73"/>
  <c r="F140" i="73"/>
  <c r="G139" i="73"/>
  <c r="F139" i="73"/>
  <c r="G138" i="73"/>
  <c r="F138" i="73"/>
  <c r="G137" i="73"/>
  <c r="F137" i="73"/>
  <c r="G136" i="73"/>
  <c r="F136" i="73"/>
  <c r="G135" i="73"/>
  <c r="F135" i="73"/>
  <c r="G134" i="73"/>
  <c r="F134" i="73"/>
  <c r="G133" i="73"/>
  <c r="F133" i="73"/>
  <c r="G132" i="73"/>
  <c r="F132" i="73"/>
  <c r="G131" i="73"/>
  <c r="F131" i="73"/>
  <c r="G130" i="73"/>
  <c r="F130" i="73"/>
  <c r="G129" i="73"/>
  <c r="F129" i="73"/>
  <c r="G128" i="73"/>
  <c r="F128" i="73"/>
  <c r="G127" i="73"/>
  <c r="F127" i="73"/>
  <c r="G126" i="73"/>
  <c r="F126" i="73"/>
  <c r="G125" i="73"/>
  <c r="F125" i="73"/>
  <c r="G124" i="73"/>
  <c r="F124" i="73"/>
  <c r="G123" i="73"/>
  <c r="F123" i="73"/>
  <c r="G122" i="73"/>
  <c r="F122" i="73"/>
  <c r="G121" i="73"/>
  <c r="F121" i="73"/>
  <c r="G120" i="73"/>
  <c r="F120" i="73"/>
  <c r="G119" i="73"/>
  <c r="F119" i="73"/>
  <c r="G118" i="73"/>
  <c r="F118" i="73"/>
  <c r="G117" i="73"/>
  <c r="F117" i="73"/>
  <c r="G116" i="73"/>
  <c r="F116" i="73"/>
  <c r="G115" i="73"/>
  <c r="F115" i="73"/>
  <c r="G114" i="73"/>
  <c r="F114" i="73"/>
  <c r="G113" i="73"/>
  <c r="F113" i="73"/>
  <c r="G112" i="73"/>
  <c r="F112" i="73"/>
  <c r="G111" i="73"/>
  <c r="F111" i="73"/>
  <c r="G110" i="73"/>
  <c r="F110" i="73"/>
  <c r="G109" i="73"/>
  <c r="F109" i="73"/>
  <c r="G108" i="73"/>
  <c r="F108" i="73"/>
  <c r="G107" i="73"/>
  <c r="F107" i="73"/>
  <c r="G106" i="73"/>
  <c r="F106" i="73"/>
  <c r="G105" i="73"/>
  <c r="F105" i="73"/>
  <c r="G104" i="73"/>
  <c r="F104" i="73"/>
  <c r="G103" i="73"/>
  <c r="F103" i="73"/>
  <c r="G102" i="73"/>
  <c r="F102" i="73"/>
  <c r="G101" i="73"/>
  <c r="F101" i="73"/>
  <c r="G100" i="73"/>
  <c r="F100" i="73"/>
  <c r="G99" i="73"/>
  <c r="F99" i="73"/>
  <c r="G98" i="73"/>
  <c r="F98" i="73"/>
  <c r="G97" i="73"/>
  <c r="F97" i="73"/>
  <c r="G96" i="73"/>
  <c r="F96" i="73"/>
  <c r="G95" i="73"/>
  <c r="F95" i="73"/>
  <c r="G94" i="73"/>
  <c r="F94" i="73"/>
  <c r="G93" i="73"/>
  <c r="F93" i="73"/>
  <c r="G92" i="73"/>
  <c r="F92" i="73"/>
  <c r="G91" i="73"/>
  <c r="F91" i="73"/>
  <c r="G90" i="73"/>
  <c r="F90" i="73"/>
  <c r="G89" i="73"/>
  <c r="F89" i="73"/>
  <c r="G88" i="73"/>
  <c r="F88" i="73"/>
  <c r="G87" i="73"/>
  <c r="F87" i="73"/>
  <c r="G86" i="73"/>
  <c r="F86" i="73"/>
  <c r="G85" i="73"/>
  <c r="F85" i="73"/>
  <c r="G84" i="73"/>
  <c r="F84" i="73"/>
  <c r="G83" i="73"/>
  <c r="F83" i="73"/>
  <c r="G82" i="73"/>
  <c r="F82" i="73"/>
  <c r="G81" i="73"/>
  <c r="F81" i="73"/>
  <c r="G80" i="73"/>
  <c r="F80" i="73"/>
  <c r="G79" i="73"/>
  <c r="F79" i="73"/>
  <c r="G78" i="73"/>
  <c r="F78" i="73"/>
  <c r="G77" i="73"/>
  <c r="F77" i="73"/>
  <c r="G76" i="73"/>
  <c r="F76" i="73"/>
  <c r="G75" i="73"/>
  <c r="F75" i="73"/>
  <c r="G74" i="73"/>
  <c r="F74" i="73"/>
  <c r="G73" i="73"/>
  <c r="F73" i="73"/>
  <c r="G72" i="73"/>
  <c r="F72" i="73"/>
  <c r="G71" i="73"/>
  <c r="F71" i="73"/>
  <c r="G70" i="73"/>
  <c r="F70" i="73"/>
  <c r="G69" i="73"/>
  <c r="F69" i="73"/>
  <c r="G68" i="73"/>
  <c r="F68" i="73"/>
  <c r="G67" i="73"/>
  <c r="F67" i="73"/>
  <c r="G66" i="73"/>
  <c r="F66" i="73"/>
  <c r="G65" i="73"/>
  <c r="F65" i="73"/>
  <c r="G64" i="73"/>
  <c r="F64" i="73"/>
  <c r="G63" i="73"/>
  <c r="F63" i="73"/>
  <c r="G62" i="73"/>
  <c r="F62" i="73"/>
  <c r="G61" i="73"/>
  <c r="F61" i="73"/>
  <c r="G60" i="73"/>
  <c r="F60" i="73"/>
  <c r="G59" i="73"/>
  <c r="F59" i="73"/>
  <c r="G58" i="73"/>
  <c r="F58" i="73"/>
  <c r="G57" i="73"/>
  <c r="F57" i="73"/>
  <c r="G56" i="73"/>
  <c r="F56" i="73"/>
  <c r="G55" i="73"/>
  <c r="F55" i="73"/>
  <c r="G54" i="73"/>
  <c r="F54" i="73"/>
  <c r="G53" i="73"/>
  <c r="F53" i="73"/>
  <c r="G52" i="73"/>
  <c r="F52" i="73"/>
  <c r="G51" i="73"/>
  <c r="F51" i="73"/>
  <c r="G50" i="73"/>
  <c r="F50" i="73"/>
  <c r="G49" i="73"/>
  <c r="F49" i="73"/>
  <c r="G48" i="73"/>
  <c r="F48" i="73"/>
  <c r="G47" i="73"/>
  <c r="F47" i="73"/>
  <c r="G46" i="73"/>
  <c r="F46" i="73"/>
  <c r="G45" i="73"/>
  <c r="F45" i="73"/>
  <c r="G44" i="73"/>
  <c r="F44" i="73"/>
  <c r="G43" i="73"/>
  <c r="F43" i="73"/>
  <c r="G42" i="73"/>
  <c r="F42" i="73"/>
  <c r="G41" i="73"/>
  <c r="F41" i="73"/>
  <c r="G40" i="73"/>
  <c r="F40" i="73"/>
  <c r="G39" i="73"/>
  <c r="F39" i="73"/>
  <c r="G38" i="73"/>
  <c r="F38" i="73"/>
  <c r="G37" i="73"/>
  <c r="F37" i="73"/>
  <c r="G36" i="73"/>
  <c r="F36" i="73"/>
  <c r="G35" i="73"/>
  <c r="F35" i="73"/>
  <c r="G34" i="73"/>
  <c r="F34" i="73"/>
  <c r="G33" i="73"/>
  <c r="F33" i="73"/>
  <c r="G32" i="73"/>
  <c r="F32" i="73"/>
  <c r="G31" i="73"/>
  <c r="F31" i="73"/>
  <c r="G30" i="73"/>
  <c r="F30" i="73"/>
  <c r="G29" i="73"/>
  <c r="F29" i="73"/>
  <c r="G28" i="73"/>
  <c r="F28" i="73"/>
  <c r="G27" i="73"/>
  <c r="F27" i="73"/>
  <c r="G26" i="73"/>
  <c r="F26" i="73"/>
  <c r="G25" i="73"/>
  <c r="F25" i="73"/>
  <c r="G24" i="73"/>
  <c r="F24" i="73"/>
  <c r="G23" i="73"/>
  <c r="F23" i="73"/>
  <c r="G22" i="73"/>
  <c r="F22" i="73"/>
  <c r="G21" i="73"/>
  <c r="F21" i="73"/>
  <c r="G20" i="73"/>
  <c r="F20" i="73"/>
  <c r="G19" i="73"/>
  <c r="F19" i="73"/>
  <c r="G18" i="73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G7" i="73"/>
  <c r="F7" i="73"/>
  <c r="G6" i="73"/>
  <c r="F6" i="73"/>
  <c r="G5" i="73"/>
  <c r="F5" i="73"/>
  <c r="G4" i="73"/>
  <c r="F4" i="73"/>
  <c r="G3" i="73"/>
  <c r="F3" i="73"/>
  <c r="G204" i="75"/>
  <c r="F204" i="75"/>
  <c r="G203" i="75"/>
  <c r="F203" i="75"/>
  <c r="G202" i="75"/>
  <c r="F202" i="75"/>
  <c r="G201" i="75"/>
  <c r="F201" i="75"/>
  <c r="G200" i="75"/>
  <c r="F200" i="75"/>
  <c r="G199" i="75"/>
  <c r="F199" i="75"/>
  <c r="G198" i="75"/>
  <c r="F198" i="75"/>
  <c r="G197" i="75"/>
  <c r="F197" i="75"/>
  <c r="G196" i="75"/>
  <c r="F196" i="75"/>
  <c r="G195" i="75"/>
  <c r="F195" i="75"/>
  <c r="G194" i="75"/>
  <c r="F194" i="75"/>
  <c r="G193" i="75"/>
  <c r="F193" i="75"/>
  <c r="G192" i="75"/>
  <c r="F192" i="75"/>
  <c r="G191" i="75"/>
  <c r="F191" i="75"/>
  <c r="G190" i="75"/>
  <c r="F190" i="75"/>
  <c r="G189" i="75"/>
  <c r="F189" i="75"/>
  <c r="G188" i="75"/>
  <c r="F188" i="75"/>
  <c r="G187" i="75"/>
  <c r="F187" i="75"/>
  <c r="G186" i="75"/>
  <c r="F186" i="75"/>
  <c r="G185" i="75"/>
  <c r="F185" i="75"/>
  <c r="G184" i="75"/>
  <c r="F184" i="75"/>
  <c r="G183" i="75"/>
  <c r="F183" i="75"/>
  <c r="G182" i="75"/>
  <c r="F182" i="75"/>
  <c r="G181" i="75"/>
  <c r="F181" i="75"/>
  <c r="G180" i="75"/>
  <c r="F180" i="75"/>
  <c r="G179" i="75"/>
  <c r="F179" i="75"/>
  <c r="G178" i="75"/>
  <c r="F178" i="75"/>
  <c r="G177" i="75"/>
  <c r="F177" i="75"/>
  <c r="G176" i="75"/>
  <c r="F176" i="75"/>
  <c r="G175" i="75"/>
  <c r="F175" i="75"/>
  <c r="G174" i="75"/>
  <c r="F174" i="75"/>
  <c r="G173" i="75"/>
  <c r="F173" i="75"/>
  <c r="G172" i="75"/>
  <c r="F172" i="75"/>
  <c r="G171" i="75"/>
  <c r="F171" i="75"/>
  <c r="G170" i="75"/>
  <c r="F170" i="75"/>
  <c r="G169" i="75"/>
  <c r="F169" i="75"/>
  <c r="G168" i="75"/>
  <c r="F168" i="75"/>
  <c r="G167" i="75"/>
  <c r="F167" i="75"/>
  <c r="G166" i="75"/>
  <c r="F166" i="75"/>
  <c r="G165" i="75"/>
  <c r="F165" i="75"/>
  <c r="G164" i="75"/>
  <c r="F164" i="75"/>
  <c r="G163" i="75"/>
  <c r="F163" i="75"/>
  <c r="G162" i="75"/>
  <c r="F162" i="75"/>
  <c r="G161" i="75"/>
  <c r="F161" i="75"/>
  <c r="G160" i="75"/>
  <c r="F160" i="75"/>
  <c r="G159" i="75"/>
  <c r="F159" i="75"/>
  <c r="G158" i="75"/>
  <c r="F158" i="75"/>
  <c r="G157" i="75"/>
  <c r="F157" i="75"/>
  <c r="G156" i="75"/>
  <c r="F156" i="75"/>
  <c r="G155" i="75"/>
  <c r="F155" i="75"/>
  <c r="G154" i="75"/>
  <c r="F154" i="75"/>
  <c r="G153" i="75"/>
  <c r="F153" i="75"/>
  <c r="G152" i="75"/>
  <c r="F152" i="75"/>
  <c r="G151" i="75"/>
  <c r="F151" i="75"/>
  <c r="G150" i="75"/>
  <c r="F150" i="75"/>
  <c r="G149" i="75"/>
  <c r="F149" i="75"/>
  <c r="G148" i="75"/>
  <c r="F148" i="75"/>
  <c r="G147" i="75"/>
  <c r="F147" i="75"/>
  <c r="G146" i="75"/>
  <c r="F146" i="75"/>
  <c r="G145" i="75"/>
  <c r="F145" i="75"/>
  <c r="G144" i="75"/>
  <c r="F144" i="75"/>
  <c r="G143" i="75"/>
  <c r="F143" i="75"/>
  <c r="G142" i="75"/>
  <c r="F142" i="75"/>
  <c r="G141" i="75"/>
  <c r="F141" i="75"/>
  <c r="G140" i="75"/>
  <c r="F140" i="75"/>
  <c r="G139" i="75"/>
  <c r="F139" i="75"/>
  <c r="G138" i="75"/>
  <c r="F138" i="75"/>
  <c r="G137" i="75"/>
  <c r="F137" i="75"/>
  <c r="G136" i="75"/>
  <c r="F136" i="75"/>
  <c r="G135" i="75"/>
  <c r="F135" i="75"/>
  <c r="G134" i="75"/>
  <c r="F134" i="75"/>
  <c r="G133" i="75"/>
  <c r="F133" i="75"/>
  <c r="G132" i="75"/>
  <c r="F132" i="75"/>
  <c r="G131" i="75"/>
  <c r="F131" i="75"/>
  <c r="G130" i="75"/>
  <c r="F130" i="75"/>
  <c r="G129" i="75"/>
  <c r="F129" i="75"/>
  <c r="G128" i="75"/>
  <c r="F128" i="75"/>
  <c r="G127" i="75"/>
  <c r="F127" i="75"/>
  <c r="G126" i="75"/>
  <c r="F126" i="75"/>
  <c r="G125" i="75"/>
  <c r="F125" i="75"/>
  <c r="G124" i="75"/>
  <c r="F124" i="75"/>
  <c r="G123" i="75"/>
  <c r="F123" i="75"/>
  <c r="G122" i="75"/>
  <c r="F122" i="75"/>
  <c r="G121" i="75"/>
  <c r="F121" i="75"/>
  <c r="G120" i="75"/>
  <c r="F120" i="75"/>
  <c r="G119" i="75"/>
  <c r="F119" i="75"/>
  <c r="G118" i="75"/>
  <c r="F118" i="75"/>
  <c r="G117" i="75"/>
  <c r="F117" i="75"/>
  <c r="G116" i="75"/>
  <c r="F116" i="75"/>
  <c r="G115" i="75"/>
  <c r="F115" i="75"/>
  <c r="G114" i="75"/>
  <c r="F114" i="75"/>
  <c r="G113" i="75"/>
  <c r="F113" i="75"/>
  <c r="G112" i="75"/>
  <c r="F112" i="75"/>
  <c r="G111" i="75"/>
  <c r="F111" i="75"/>
  <c r="G110" i="75"/>
  <c r="F110" i="75"/>
  <c r="G109" i="75"/>
  <c r="F109" i="75"/>
  <c r="G108" i="75"/>
  <c r="F108" i="75"/>
  <c r="G107" i="75"/>
  <c r="F107" i="75"/>
  <c r="G106" i="75"/>
  <c r="F106" i="75"/>
  <c r="G105" i="75"/>
  <c r="F105" i="75"/>
  <c r="G104" i="75"/>
  <c r="F104" i="75"/>
  <c r="G103" i="75"/>
  <c r="F103" i="75"/>
  <c r="G102" i="75"/>
  <c r="F102" i="75"/>
  <c r="G101" i="75"/>
  <c r="F101" i="75"/>
  <c r="G100" i="75"/>
  <c r="F100" i="75"/>
  <c r="G99" i="75"/>
  <c r="F99" i="75"/>
  <c r="G98" i="75"/>
  <c r="F98" i="75"/>
  <c r="G97" i="75"/>
  <c r="F97" i="75"/>
  <c r="G96" i="75"/>
  <c r="F96" i="75"/>
  <c r="G95" i="75"/>
  <c r="F95" i="75"/>
  <c r="G94" i="75"/>
  <c r="F94" i="75"/>
  <c r="G93" i="75"/>
  <c r="F93" i="75"/>
  <c r="G92" i="75"/>
  <c r="F92" i="75"/>
  <c r="G91" i="75"/>
  <c r="F91" i="75"/>
  <c r="G90" i="75"/>
  <c r="F90" i="75"/>
  <c r="G89" i="75"/>
  <c r="F89" i="75"/>
  <c r="G88" i="75"/>
  <c r="F88" i="75"/>
  <c r="G87" i="75"/>
  <c r="F87" i="75"/>
  <c r="G86" i="75"/>
  <c r="F86" i="75"/>
  <c r="G85" i="75"/>
  <c r="F85" i="75"/>
  <c r="G84" i="75"/>
  <c r="F84" i="75"/>
  <c r="G83" i="75"/>
  <c r="F83" i="75"/>
  <c r="G82" i="75"/>
  <c r="F82" i="75"/>
  <c r="G81" i="75"/>
  <c r="F81" i="75"/>
  <c r="G80" i="75"/>
  <c r="F80" i="75"/>
  <c r="G79" i="75"/>
  <c r="F79" i="75"/>
  <c r="G78" i="75"/>
  <c r="F78" i="75"/>
  <c r="G77" i="75"/>
  <c r="F77" i="75"/>
  <c r="G76" i="75"/>
  <c r="F76" i="75"/>
  <c r="G75" i="75"/>
  <c r="F75" i="75"/>
  <c r="G74" i="75"/>
  <c r="F74" i="75"/>
  <c r="G73" i="75"/>
  <c r="F73" i="75"/>
  <c r="G72" i="75"/>
  <c r="F72" i="75"/>
  <c r="G71" i="75"/>
  <c r="F71" i="75"/>
  <c r="G70" i="75"/>
  <c r="F70" i="75"/>
  <c r="G69" i="75"/>
  <c r="F69" i="75"/>
  <c r="G68" i="75"/>
  <c r="F68" i="75"/>
  <c r="G67" i="75"/>
  <c r="F67" i="75"/>
  <c r="G66" i="75"/>
  <c r="F66" i="75"/>
  <c r="G65" i="75"/>
  <c r="F65" i="75"/>
  <c r="G64" i="75"/>
  <c r="F64" i="75"/>
  <c r="G63" i="75"/>
  <c r="F63" i="75"/>
  <c r="G62" i="75"/>
  <c r="F62" i="75"/>
  <c r="G61" i="75"/>
  <c r="F61" i="75"/>
  <c r="G60" i="75"/>
  <c r="F60" i="75"/>
  <c r="G59" i="75"/>
  <c r="F59" i="75"/>
  <c r="G58" i="75"/>
  <c r="F58" i="75"/>
  <c r="G57" i="75"/>
  <c r="F57" i="75"/>
  <c r="G56" i="75"/>
  <c r="F56" i="75"/>
  <c r="G55" i="75"/>
  <c r="F55" i="75"/>
  <c r="G54" i="75"/>
  <c r="F54" i="75"/>
  <c r="G53" i="75"/>
  <c r="F53" i="75"/>
  <c r="G52" i="75"/>
  <c r="F52" i="75"/>
  <c r="G51" i="75"/>
  <c r="F51" i="75"/>
  <c r="G50" i="75"/>
  <c r="F50" i="75"/>
  <c r="G49" i="75"/>
  <c r="F49" i="75"/>
  <c r="G48" i="75"/>
  <c r="F48" i="75"/>
  <c r="G47" i="75"/>
  <c r="F47" i="75"/>
  <c r="G46" i="75"/>
  <c r="F46" i="75"/>
  <c r="G45" i="75"/>
  <c r="F45" i="75"/>
  <c r="G44" i="75"/>
  <c r="F44" i="75"/>
  <c r="G43" i="75"/>
  <c r="F43" i="75"/>
  <c r="G42" i="75"/>
  <c r="F42" i="75"/>
  <c r="G41" i="75"/>
  <c r="F41" i="75"/>
  <c r="G40" i="75"/>
  <c r="F40" i="75"/>
  <c r="G39" i="75"/>
  <c r="F39" i="75"/>
  <c r="G38" i="75"/>
  <c r="F38" i="75"/>
  <c r="G37" i="75"/>
  <c r="F37" i="75"/>
  <c r="G36" i="75"/>
  <c r="F36" i="75"/>
  <c r="G35" i="75"/>
  <c r="F35" i="75"/>
  <c r="G34" i="75"/>
  <c r="F34" i="75"/>
  <c r="G33" i="75"/>
  <c r="F33" i="75"/>
  <c r="G32" i="75"/>
  <c r="F32" i="75"/>
  <c r="G31" i="75"/>
  <c r="F31" i="75"/>
  <c r="G30" i="75"/>
  <c r="F30" i="75"/>
  <c r="G29" i="75"/>
  <c r="F29" i="75"/>
  <c r="G28" i="75"/>
  <c r="F28" i="75"/>
  <c r="G27" i="75"/>
  <c r="F27" i="75"/>
  <c r="G26" i="75"/>
  <c r="F26" i="75"/>
  <c r="G25" i="75"/>
  <c r="F25" i="75"/>
  <c r="G24" i="75"/>
  <c r="F24" i="75"/>
  <c r="G23" i="75"/>
  <c r="F23" i="75"/>
  <c r="G22" i="75"/>
  <c r="F22" i="75"/>
  <c r="G21" i="75"/>
  <c r="F21" i="75"/>
  <c r="G20" i="75"/>
  <c r="F20" i="75"/>
  <c r="G19" i="75"/>
  <c r="F19" i="75"/>
  <c r="G18" i="75"/>
  <c r="F18" i="75"/>
  <c r="G17" i="75"/>
  <c r="F17" i="75"/>
  <c r="G16" i="75"/>
  <c r="F16" i="75"/>
  <c r="G15" i="75"/>
  <c r="F15" i="75"/>
  <c r="G14" i="75"/>
  <c r="F14" i="75"/>
  <c r="G13" i="75"/>
  <c r="F13" i="75"/>
  <c r="G12" i="75"/>
  <c r="F12" i="75"/>
  <c r="G11" i="75"/>
  <c r="F11" i="75"/>
  <c r="G10" i="75"/>
  <c r="F10" i="75"/>
  <c r="G9" i="75"/>
  <c r="F9" i="75"/>
  <c r="G8" i="75"/>
  <c r="F8" i="75"/>
  <c r="G7" i="75"/>
  <c r="F7" i="75"/>
  <c r="G6" i="75"/>
  <c r="F6" i="75"/>
  <c r="G5" i="75"/>
  <c r="F5" i="75"/>
  <c r="G4" i="75"/>
  <c r="F4" i="75"/>
  <c r="G3" i="75"/>
  <c r="F3" i="75"/>
  <c r="G204" i="74"/>
  <c r="F204" i="74"/>
  <c r="G203" i="74"/>
  <c r="F203" i="74"/>
  <c r="G202" i="74"/>
  <c r="F202" i="74"/>
  <c r="G201" i="74"/>
  <c r="F201" i="74"/>
  <c r="G200" i="74"/>
  <c r="F200" i="74"/>
  <c r="G199" i="74"/>
  <c r="F199" i="74"/>
  <c r="G198" i="74"/>
  <c r="F198" i="74"/>
  <c r="G197" i="74"/>
  <c r="F197" i="74"/>
  <c r="G196" i="74"/>
  <c r="F196" i="74"/>
  <c r="G195" i="74"/>
  <c r="F195" i="74"/>
  <c r="G194" i="74"/>
  <c r="F194" i="74"/>
  <c r="G193" i="74"/>
  <c r="F193" i="74"/>
  <c r="G192" i="74"/>
  <c r="F192" i="74"/>
  <c r="G191" i="74"/>
  <c r="F191" i="74"/>
  <c r="G190" i="74"/>
  <c r="F190" i="74"/>
  <c r="G189" i="74"/>
  <c r="F189" i="74"/>
  <c r="G188" i="74"/>
  <c r="F188" i="74"/>
  <c r="G187" i="74"/>
  <c r="F187" i="74"/>
  <c r="G186" i="74"/>
  <c r="F186" i="74"/>
  <c r="G185" i="74"/>
  <c r="F185" i="74"/>
  <c r="G184" i="74"/>
  <c r="F184" i="74"/>
  <c r="G183" i="74"/>
  <c r="F183" i="74"/>
  <c r="G182" i="74"/>
  <c r="F182" i="74"/>
  <c r="G181" i="74"/>
  <c r="F181" i="74"/>
  <c r="G180" i="74"/>
  <c r="F180" i="74"/>
  <c r="G179" i="74"/>
  <c r="F179" i="74"/>
  <c r="G178" i="74"/>
  <c r="F178" i="74"/>
  <c r="G177" i="74"/>
  <c r="F177" i="74"/>
  <c r="G176" i="74"/>
  <c r="F176" i="74"/>
  <c r="G175" i="74"/>
  <c r="F175" i="74"/>
  <c r="G174" i="74"/>
  <c r="F174" i="74"/>
  <c r="G173" i="74"/>
  <c r="F173" i="74"/>
  <c r="G172" i="74"/>
  <c r="F172" i="74"/>
  <c r="G171" i="74"/>
  <c r="F171" i="74"/>
  <c r="G170" i="74"/>
  <c r="F170" i="74"/>
  <c r="G169" i="74"/>
  <c r="F169" i="74"/>
  <c r="G168" i="74"/>
  <c r="F168" i="74"/>
  <c r="G167" i="74"/>
  <c r="F167" i="74"/>
  <c r="G166" i="74"/>
  <c r="F166" i="74"/>
  <c r="G165" i="74"/>
  <c r="F165" i="74"/>
  <c r="G164" i="74"/>
  <c r="F164" i="74"/>
  <c r="G163" i="74"/>
  <c r="F163" i="74"/>
  <c r="G162" i="74"/>
  <c r="F162" i="74"/>
  <c r="G161" i="74"/>
  <c r="F161" i="74"/>
  <c r="G160" i="74"/>
  <c r="F160" i="74"/>
  <c r="G159" i="74"/>
  <c r="F159" i="74"/>
  <c r="G158" i="74"/>
  <c r="F158" i="74"/>
  <c r="G157" i="74"/>
  <c r="F157" i="74"/>
  <c r="G156" i="74"/>
  <c r="F156" i="74"/>
  <c r="G155" i="74"/>
  <c r="F155" i="74"/>
  <c r="G154" i="74"/>
  <c r="F154" i="74"/>
  <c r="G153" i="74"/>
  <c r="F153" i="74"/>
  <c r="G152" i="74"/>
  <c r="F152" i="74"/>
  <c r="G151" i="74"/>
  <c r="F151" i="74"/>
  <c r="G150" i="74"/>
  <c r="F150" i="74"/>
  <c r="G149" i="74"/>
  <c r="F149" i="74"/>
  <c r="G148" i="74"/>
  <c r="F148" i="74"/>
  <c r="G147" i="74"/>
  <c r="F147" i="74"/>
  <c r="G146" i="74"/>
  <c r="F146" i="74"/>
  <c r="G145" i="74"/>
  <c r="F145" i="74"/>
  <c r="G144" i="74"/>
  <c r="F144" i="74"/>
  <c r="G143" i="74"/>
  <c r="F143" i="74"/>
  <c r="G142" i="74"/>
  <c r="F142" i="74"/>
  <c r="G141" i="74"/>
  <c r="F141" i="74"/>
  <c r="G140" i="74"/>
  <c r="F140" i="74"/>
  <c r="G139" i="74"/>
  <c r="F139" i="74"/>
  <c r="G138" i="74"/>
  <c r="F138" i="74"/>
  <c r="G137" i="74"/>
  <c r="F137" i="74"/>
  <c r="G136" i="74"/>
  <c r="F136" i="74"/>
  <c r="G135" i="74"/>
  <c r="F135" i="74"/>
  <c r="G134" i="74"/>
  <c r="F134" i="74"/>
  <c r="G133" i="74"/>
  <c r="F133" i="74"/>
  <c r="G132" i="74"/>
  <c r="F132" i="74"/>
  <c r="G131" i="74"/>
  <c r="F131" i="74"/>
  <c r="G130" i="74"/>
  <c r="F130" i="74"/>
  <c r="G129" i="74"/>
  <c r="F129" i="74"/>
  <c r="G128" i="74"/>
  <c r="F128" i="74"/>
  <c r="G127" i="74"/>
  <c r="F127" i="74"/>
  <c r="G126" i="74"/>
  <c r="F126" i="74"/>
  <c r="G125" i="74"/>
  <c r="F125" i="74"/>
  <c r="G124" i="74"/>
  <c r="F124" i="74"/>
  <c r="G123" i="74"/>
  <c r="F123" i="74"/>
  <c r="G122" i="74"/>
  <c r="F122" i="74"/>
  <c r="G121" i="74"/>
  <c r="F121" i="74"/>
  <c r="G120" i="74"/>
  <c r="F120" i="74"/>
  <c r="G119" i="74"/>
  <c r="F119" i="74"/>
  <c r="G118" i="74"/>
  <c r="F118" i="74"/>
  <c r="G117" i="74"/>
  <c r="F117" i="74"/>
  <c r="G116" i="74"/>
  <c r="F116" i="74"/>
  <c r="G115" i="74"/>
  <c r="F115" i="74"/>
  <c r="G114" i="74"/>
  <c r="F114" i="74"/>
  <c r="G113" i="74"/>
  <c r="F113" i="74"/>
  <c r="G112" i="74"/>
  <c r="F112" i="74"/>
  <c r="G111" i="74"/>
  <c r="F111" i="74"/>
  <c r="G110" i="74"/>
  <c r="F110" i="74"/>
  <c r="G109" i="74"/>
  <c r="F109" i="74"/>
  <c r="G108" i="74"/>
  <c r="F108" i="74"/>
  <c r="G107" i="74"/>
  <c r="F107" i="74"/>
  <c r="G106" i="74"/>
  <c r="F106" i="74"/>
  <c r="G105" i="74"/>
  <c r="F105" i="74"/>
  <c r="G104" i="74"/>
  <c r="F104" i="74"/>
  <c r="G103" i="74"/>
  <c r="F103" i="74"/>
  <c r="G102" i="74"/>
  <c r="F102" i="74"/>
  <c r="G101" i="74"/>
  <c r="F101" i="74"/>
  <c r="G100" i="74"/>
  <c r="F100" i="74"/>
  <c r="G99" i="74"/>
  <c r="F99" i="74"/>
  <c r="G98" i="74"/>
  <c r="F98" i="74"/>
  <c r="G97" i="74"/>
  <c r="F97" i="74"/>
  <c r="G96" i="74"/>
  <c r="F96" i="74"/>
  <c r="G95" i="74"/>
  <c r="F95" i="74"/>
  <c r="G94" i="74"/>
  <c r="F94" i="74"/>
  <c r="G93" i="74"/>
  <c r="F93" i="74"/>
  <c r="G92" i="74"/>
  <c r="F92" i="74"/>
  <c r="G91" i="74"/>
  <c r="F91" i="74"/>
  <c r="G90" i="74"/>
  <c r="F90" i="74"/>
  <c r="G89" i="74"/>
  <c r="F89" i="74"/>
  <c r="G88" i="74"/>
  <c r="F88" i="74"/>
  <c r="G87" i="74"/>
  <c r="F87" i="74"/>
  <c r="G86" i="74"/>
  <c r="F86" i="74"/>
  <c r="G85" i="74"/>
  <c r="F85" i="74"/>
  <c r="G84" i="74"/>
  <c r="F84" i="74"/>
  <c r="G83" i="74"/>
  <c r="F83" i="74"/>
  <c r="G82" i="74"/>
  <c r="F82" i="74"/>
  <c r="G81" i="74"/>
  <c r="F81" i="74"/>
  <c r="G80" i="74"/>
  <c r="F80" i="74"/>
  <c r="G79" i="74"/>
  <c r="F79" i="74"/>
  <c r="G78" i="74"/>
  <c r="F78" i="74"/>
  <c r="G77" i="74"/>
  <c r="F77" i="74"/>
  <c r="G76" i="74"/>
  <c r="F76" i="74"/>
  <c r="G75" i="74"/>
  <c r="F75" i="74"/>
  <c r="G74" i="74"/>
  <c r="F74" i="74"/>
  <c r="G73" i="74"/>
  <c r="F73" i="74"/>
  <c r="G72" i="74"/>
  <c r="F72" i="74"/>
  <c r="G71" i="74"/>
  <c r="F71" i="74"/>
  <c r="G70" i="74"/>
  <c r="F70" i="74"/>
  <c r="G69" i="74"/>
  <c r="F69" i="74"/>
  <c r="G68" i="74"/>
  <c r="F68" i="74"/>
  <c r="G67" i="74"/>
  <c r="F67" i="74"/>
  <c r="G66" i="74"/>
  <c r="F66" i="74"/>
  <c r="G65" i="74"/>
  <c r="F65" i="74"/>
  <c r="G64" i="74"/>
  <c r="F64" i="74"/>
  <c r="G63" i="74"/>
  <c r="F63" i="74"/>
  <c r="G62" i="74"/>
  <c r="F62" i="74"/>
  <c r="G61" i="74"/>
  <c r="F61" i="74"/>
  <c r="G60" i="74"/>
  <c r="F60" i="74"/>
  <c r="G59" i="74"/>
  <c r="F59" i="74"/>
  <c r="G58" i="74"/>
  <c r="F58" i="74"/>
  <c r="G57" i="74"/>
  <c r="F57" i="74"/>
  <c r="G56" i="74"/>
  <c r="F56" i="74"/>
  <c r="G55" i="74"/>
  <c r="F55" i="74"/>
  <c r="G54" i="74"/>
  <c r="F54" i="74"/>
  <c r="G53" i="74"/>
  <c r="F53" i="74"/>
  <c r="G52" i="74"/>
  <c r="F52" i="74"/>
  <c r="G51" i="74"/>
  <c r="F51" i="74"/>
  <c r="G50" i="74"/>
  <c r="F50" i="74"/>
  <c r="G49" i="74"/>
  <c r="F49" i="74"/>
  <c r="G48" i="74"/>
  <c r="F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204" i="49"/>
  <c r="G203" i="49"/>
  <c r="G202" i="49"/>
  <c r="G201" i="49"/>
  <c r="G200" i="49"/>
  <c r="G199" i="49"/>
  <c r="G198" i="49"/>
  <c r="G197" i="49"/>
  <c r="G196" i="49"/>
  <c r="G195" i="49"/>
  <c r="G194" i="49"/>
  <c r="G193" i="49"/>
  <c r="G192" i="49"/>
  <c r="G191" i="49"/>
  <c r="G190" i="49"/>
  <c r="G189" i="49"/>
  <c r="G188" i="49"/>
  <c r="G187" i="49"/>
  <c r="G186" i="49"/>
  <c r="G185" i="49"/>
  <c r="G184" i="49"/>
  <c r="G183" i="49"/>
  <c r="G182" i="49"/>
  <c r="G181" i="49"/>
  <c r="G180" i="49"/>
  <c r="G179" i="49"/>
  <c r="G178" i="49"/>
  <c r="G177" i="49"/>
  <c r="G176" i="49"/>
  <c r="G175" i="49"/>
  <c r="G174" i="49"/>
  <c r="G173" i="49"/>
  <c r="G172" i="49"/>
  <c r="G171" i="49"/>
  <c r="G170" i="49"/>
  <c r="G169" i="49"/>
  <c r="G168" i="49"/>
  <c r="G167" i="49"/>
  <c r="G166" i="49"/>
  <c r="G165" i="49"/>
  <c r="G164" i="49"/>
  <c r="G163" i="49"/>
  <c r="G162" i="49"/>
  <c r="G161" i="49"/>
  <c r="G160" i="49"/>
  <c r="G159" i="49"/>
  <c r="G158" i="49"/>
  <c r="G157" i="49"/>
  <c r="G156" i="49"/>
  <c r="G155" i="49"/>
  <c r="G154" i="49"/>
  <c r="G153" i="49"/>
  <c r="G152" i="49"/>
  <c r="G151" i="49"/>
  <c r="G150" i="49"/>
  <c r="G149" i="49"/>
  <c r="G148" i="49"/>
  <c r="G147" i="49"/>
  <c r="G146" i="49"/>
  <c r="G145" i="49"/>
  <c r="G144" i="49"/>
  <c r="G143" i="49"/>
  <c r="G142" i="49"/>
  <c r="G141" i="49"/>
  <c r="G140" i="49"/>
  <c r="G139" i="49"/>
  <c r="G138" i="49"/>
  <c r="G137" i="49"/>
  <c r="G136" i="49"/>
  <c r="G135" i="49"/>
  <c r="G134" i="49"/>
  <c r="G133" i="49"/>
  <c r="G132" i="49"/>
  <c r="G131" i="49"/>
  <c r="G130" i="49"/>
  <c r="G129" i="49"/>
  <c r="G128" i="49"/>
  <c r="G127" i="49"/>
  <c r="G126" i="49"/>
  <c r="G125" i="49"/>
  <c r="G124" i="49"/>
  <c r="G123" i="49"/>
  <c r="G122" i="49"/>
  <c r="G121" i="49"/>
  <c r="G120" i="49"/>
  <c r="G119" i="49"/>
  <c r="G118" i="49"/>
  <c r="G117" i="49"/>
  <c r="G116" i="49"/>
  <c r="G115" i="49"/>
  <c r="G114" i="49"/>
  <c r="G113" i="49"/>
  <c r="G112" i="49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F204" i="49"/>
  <c r="F203" i="49"/>
  <c r="F202" i="49"/>
  <c r="F201" i="49"/>
  <c r="F200" i="49"/>
  <c r="F199" i="49"/>
  <c r="F198" i="49"/>
  <c r="F197" i="49"/>
  <c r="F196" i="49"/>
  <c r="F195" i="49"/>
  <c r="F194" i="49"/>
  <c r="F193" i="49"/>
  <c r="F192" i="49"/>
  <c r="F191" i="49"/>
  <c r="F190" i="49"/>
  <c r="F189" i="49"/>
  <c r="F188" i="49"/>
  <c r="F187" i="49"/>
  <c r="F186" i="49"/>
  <c r="F185" i="49"/>
  <c r="F184" i="49"/>
  <c r="F183" i="49"/>
  <c r="F182" i="49"/>
  <c r="F181" i="49"/>
  <c r="F180" i="49"/>
  <c r="F179" i="49"/>
  <c r="F178" i="49"/>
  <c r="F177" i="49"/>
  <c r="F176" i="49"/>
  <c r="F175" i="49"/>
  <c r="F174" i="49"/>
  <c r="F173" i="49"/>
  <c r="F172" i="49"/>
  <c r="F171" i="49"/>
  <c r="F170" i="49"/>
  <c r="F169" i="49"/>
  <c r="F168" i="49"/>
  <c r="F167" i="49"/>
  <c r="F166" i="49"/>
  <c r="F165" i="49"/>
  <c r="F164" i="49"/>
  <c r="F163" i="49"/>
  <c r="F162" i="49"/>
  <c r="F161" i="49"/>
  <c r="F160" i="49"/>
  <c r="F159" i="49"/>
  <c r="F158" i="49"/>
  <c r="F157" i="49"/>
  <c r="F156" i="49"/>
  <c r="F155" i="49"/>
  <c r="F154" i="49"/>
  <c r="F153" i="49"/>
  <c r="F152" i="49"/>
  <c r="F151" i="49"/>
  <c r="F150" i="49"/>
  <c r="F149" i="49"/>
  <c r="F148" i="49"/>
  <c r="F147" i="49"/>
  <c r="F146" i="49"/>
  <c r="F145" i="49"/>
  <c r="F144" i="49"/>
  <c r="F143" i="49"/>
  <c r="F142" i="49"/>
  <c r="F141" i="49"/>
  <c r="F140" i="49"/>
  <c r="F139" i="49"/>
  <c r="F138" i="49"/>
  <c r="F137" i="49"/>
  <c r="F136" i="49"/>
  <c r="F135" i="49"/>
  <c r="F134" i="49"/>
  <c r="F133" i="49"/>
  <c r="F132" i="49"/>
  <c r="F131" i="49"/>
  <c r="F130" i="49"/>
  <c r="F129" i="49"/>
  <c r="F128" i="49"/>
  <c r="F127" i="49"/>
  <c r="F126" i="49"/>
  <c r="F125" i="49"/>
  <c r="F124" i="49"/>
  <c r="F123" i="49"/>
  <c r="F122" i="49"/>
  <c r="F121" i="49"/>
  <c r="F120" i="49"/>
  <c r="F119" i="49"/>
  <c r="F118" i="49"/>
  <c r="F117" i="49"/>
  <c r="F116" i="49"/>
  <c r="F115" i="49"/>
  <c r="F114" i="49"/>
  <c r="F113" i="49"/>
  <c r="F112" i="49"/>
  <c r="F111" i="49"/>
  <c r="F110" i="49"/>
  <c r="F109" i="49"/>
  <c r="F108" i="49"/>
  <c r="F107" i="49"/>
  <c r="F106" i="49"/>
  <c r="F105" i="49"/>
  <c r="F104" i="49"/>
  <c r="F103" i="49"/>
  <c r="F102" i="49"/>
  <c r="F101" i="49"/>
  <c r="F100" i="49"/>
  <c r="F99" i="49"/>
  <c r="F98" i="49"/>
  <c r="F97" i="49"/>
  <c r="F96" i="49"/>
  <c r="F95" i="49"/>
  <c r="F94" i="49"/>
  <c r="F93" i="49"/>
  <c r="F92" i="49"/>
  <c r="F91" i="49"/>
  <c r="F90" i="49"/>
  <c r="F89" i="49"/>
  <c r="F88" i="49"/>
  <c r="F87" i="49"/>
  <c r="F86" i="49"/>
  <c r="F85" i="49"/>
  <c r="F84" i="49"/>
  <c r="F83" i="49"/>
  <c r="F82" i="49"/>
  <c r="F81" i="49"/>
  <c r="F80" i="49"/>
  <c r="F79" i="49"/>
  <c r="F78" i="49"/>
  <c r="F77" i="49"/>
  <c r="F76" i="49"/>
  <c r="F75" i="49"/>
  <c r="F74" i="49"/>
  <c r="F73" i="49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F57" i="49"/>
  <c r="F56" i="49"/>
  <c r="F55" i="49"/>
  <c r="F54" i="49"/>
  <c r="F53" i="49"/>
  <c r="F52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  <c r="G3" i="49"/>
  <c r="N13" i="49"/>
  <c r="N14" i="49"/>
  <c r="G4" i="74"/>
  <c r="G6" i="74"/>
  <c r="G5" i="74"/>
  <c r="N12" i="74"/>
  <c r="N14" i="74"/>
  <c r="N12" i="75"/>
  <c r="N13" i="75"/>
  <c r="N14" i="75"/>
  <c r="N15" i="75"/>
  <c r="N12" i="73"/>
  <c r="N13" i="73"/>
  <c r="N14" i="73"/>
  <c r="N15" i="73"/>
  <c r="K13" i="49"/>
  <c r="K14" i="49"/>
  <c r="K12" i="74"/>
  <c r="K14" i="74"/>
  <c r="K12" i="75"/>
  <c r="K13" i="75"/>
  <c r="K14" i="75"/>
  <c r="K15" i="75"/>
  <c r="K12" i="73"/>
  <c r="K13" i="73"/>
  <c r="K14" i="73"/>
  <c r="K15" i="73"/>
  <c r="J12" i="74"/>
  <c r="J12" i="75"/>
  <c r="J12" i="73"/>
  <c r="J13" i="49"/>
  <c r="J13" i="75"/>
  <c r="J13" i="73"/>
  <c r="J14" i="49"/>
  <c r="J14" i="74"/>
  <c r="J14" i="75"/>
  <c r="J14" i="73"/>
  <c r="J15" i="75"/>
  <c r="J15" i="73"/>
  <c r="J19" i="49"/>
  <c r="G7" i="74"/>
  <c r="J19" i="74"/>
  <c r="J19" i="75"/>
  <c r="J19" i="73"/>
  <c r="J20" i="49"/>
  <c r="J20" i="75"/>
  <c r="J20" i="73"/>
  <c r="J21" i="49"/>
  <c r="J21" i="74"/>
  <c r="J21" i="75"/>
  <c r="J21" i="73"/>
  <c r="J22" i="49"/>
  <c r="J22" i="74"/>
  <c r="J22" i="75"/>
  <c r="J22" i="73"/>
  <c r="K22" i="49"/>
  <c r="K22" i="74"/>
  <c r="K22" i="75"/>
  <c r="K22" i="73"/>
  <c r="J3" i="73"/>
  <c r="J4" i="73"/>
  <c r="J5" i="73"/>
  <c r="D11" i="21"/>
  <c r="Q3" i="73"/>
  <c r="Q4" i="73"/>
  <c r="Q5" i="73"/>
  <c r="Q6" i="73"/>
  <c r="Q7" i="73"/>
  <c r="Q8" i="73"/>
  <c r="Q9" i="73"/>
  <c r="Q10" i="73"/>
  <c r="Q11" i="73"/>
  <c r="Q12" i="73"/>
  <c r="Q13" i="73"/>
  <c r="Q14" i="73"/>
  <c r="Q15" i="73"/>
  <c r="Q16" i="73"/>
  <c r="Q17" i="73"/>
  <c r="C11" i="21"/>
  <c r="F31" i="40"/>
  <c r="E31" i="40"/>
  <c r="D31" i="40"/>
  <c r="Q24" i="73"/>
  <c r="G8" i="40"/>
  <c r="Q23" i="73"/>
  <c r="G7" i="40"/>
  <c r="Q22" i="73"/>
  <c r="G6" i="40"/>
  <c r="Q21" i="73"/>
  <c r="G5" i="40"/>
  <c r="Q20" i="73"/>
  <c r="G4" i="40"/>
  <c r="J3" i="75"/>
  <c r="J4" i="75"/>
  <c r="J5" i="75"/>
  <c r="D10" i="21"/>
  <c r="Q3" i="75"/>
  <c r="Q4" i="75"/>
  <c r="Q5" i="75"/>
  <c r="Q6" i="75"/>
  <c r="Q7" i="75"/>
  <c r="Q8" i="75"/>
  <c r="Q9" i="75"/>
  <c r="Q10" i="75"/>
  <c r="Q11" i="75"/>
  <c r="Q12" i="75"/>
  <c r="Q13" i="75"/>
  <c r="Q14" i="75"/>
  <c r="Q15" i="75"/>
  <c r="Q16" i="75"/>
  <c r="Q17" i="75"/>
  <c r="C10" i="21"/>
  <c r="F30" i="40"/>
  <c r="E30" i="40"/>
  <c r="D30" i="40"/>
  <c r="Q24" i="75"/>
  <c r="F8" i="40"/>
  <c r="Q23" i="75"/>
  <c r="F7" i="40"/>
  <c r="Q22" i="75"/>
  <c r="F6" i="40"/>
  <c r="Q21" i="75"/>
  <c r="F5" i="40"/>
  <c r="Q20" i="75"/>
  <c r="F4" i="40"/>
  <c r="G3" i="74"/>
  <c r="Q3" i="74"/>
  <c r="Q6" i="74"/>
  <c r="Q7" i="74"/>
  <c r="Q10" i="74"/>
  <c r="Q12" i="74"/>
  <c r="Q13" i="74"/>
  <c r="Q14" i="74"/>
  <c r="Q15" i="74"/>
  <c r="Q16" i="74"/>
  <c r="Q24" i="74"/>
  <c r="E8" i="40"/>
  <c r="Q23" i="74"/>
  <c r="E7" i="40"/>
  <c r="Q21" i="74"/>
  <c r="E5" i="40"/>
  <c r="Q20" i="74"/>
  <c r="E4" i="40"/>
  <c r="T28" i="75"/>
  <c r="T27" i="75"/>
  <c r="T26" i="75"/>
  <c r="U24" i="75"/>
  <c r="T24" i="75"/>
  <c r="S24" i="75"/>
  <c r="R24" i="75"/>
  <c r="U23" i="75"/>
  <c r="T23" i="75"/>
  <c r="S23" i="75"/>
  <c r="R23" i="75"/>
  <c r="U22" i="75"/>
  <c r="T22" i="75"/>
  <c r="S22" i="75"/>
  <c r="R22" i="75"/>
  <c r="U21" i="75"/>
  <c r="T21" i="75"/>
  <c r="S21" i="75"/>
  <c r="R21" i="75"/>
  <c r="K21" i="75"/>
  <c r="U20" i="75"/>
  <c r="T20" i="75"/>
  <c r="S20" i="75"/>
  <c r="R20" i="75"/>
  <c r="K20" i="75"/>
  <c r="K19" i="75"/>
  <c r="K18" i="75"/>
  <c r="J18" i="75"/>
  <c r="U3" i="75"/>
  <c r="U4" i="75"/>
  <c r="U5" i="75"/>
  <c r="U6" i="75"/>
  <c r="U7" i="75"/>
  <c r="U8" i="75"/>
  <c r="U9" i="75"/>
  <c r="U10" i="75"/>
  <c r="U11" i="75"/>
  <c r="U12" i="75"/>
  <c r="U13" i="75"/>
  <c r="U14" i="75"/>
  <c r="U15" i="75"/>
  <c r="U16" i="75"/>
  <c r="U17" i="75"/>
  <c r="T3" i="75"/>
  <c r="T4" i="75"/>
  <c r="T5" i="75"/>
  <c r="T6" i="75"/>
  <c r="T7" i="75"/>
  <c r="T8" i="75"/>
  <c r="T9" i="75"/>
  <c r="T10" i="75"/>
  <c r="T11" i="75"/>
  <c r="T12" i="75"/>
  <c r="T13" i="75"/>
  <c r="T14" i="75"/>
  <c r="T15" i="75"/>
  <c r="T16" i="75"/>
  <c r="T17" i="75"/>
  <c r="S3" i="75"/>
  <c r="S4" i="75"/>
  <c r="S5" i="75"/>
  <c r="S6" i="75"/>
  <c r="S7" i="75"/>
  <c r="S8" i="75"/>
  <c r="S9" i="75"/>
  <c r="S10" i="75"/>
  <c r="S11" i="75"/>
  <c r="S12" i="75"/>
  <c r="S13" i="75"/>
  <c r="S14" i="75"/>
  <c r="S15" i="75"/>
  <c r="S16" i="75"/>
  <c r="S17" i="75"/>
  <c r="R16" i="75"/>
  <c r="R15" i="75"/>
  <c r="R14" i="75"/>
  <c r="M14" i="75"/>
  <c r="L14" i="75"/>
  <c r="R13" i="75"/>
  <c r="M13" i="75"/>
  <c r="L13" i="75"/>
  <c r="R12" i="75"/>
  <c r="M12" i="75"/>
  <c r="L12" i="75"/>
  <c r="R11" i="75"/>
  <c r="R10" i="75"/>
  <c r="R9" i="75"/>
  <c r="J9" i="75"/>
  <c r="R8" i="75"/>
  <c r="R7" i="75"/>
  <c r="R6" i="75"/>
  <c r="R5" i="75"/>
  <c r="R4" i="75"/>
  <c r="K4" i="75"/>
  <c r="R3" i="75"/>
  <c r="K3" i="75"/>
  <c r="T28" i="74"/>
  <c r="T27" i="74"/>
  <c r="T26" i="74"/>
  <c r="U24" i="74"/>
  <c r="T24" i="74"/>
  <c r="S24" i="74"/>
  <c r="R24" i="74"/>
  <c r="U23" i="74"/>
  <c r="T23" i="74"/>
  <c r="S23" i="74"/>
  <c r="R23" i="74"/>
  <c r="S22" i="74"/>
  <c r="U21" i="74"/>
  <c r="T21" i="74"/>
  <c r="S21" i="74"/>
  <c r="R21" i="74"/>
  <c r="K21" i="74"/>
  <c r="U20" i="74"/>
  <c r="T20" i="74"/>
  <c r="S20" i="74"/>
  <c r="R20" i="74"/>
  <c r="F6" i="74"/>
  <c r="F7" i="74"/>
  <c r="K19" i="74"/>
  <c r="F3" i="74"/>
  <c r="F4" i="74"/>
  <c r="F5" i="74"/>
  <c r="K18" i="74"/>
  <c r="J18" i="74"/>
  <c r="U3" i="74"/>
  <c r="U6" i="74"/>
  <c r="U7" i="74"/>
  <c r="U10" i="74"/>
  <c r="U12" i="74"/>
  <c r="U13" i="74"/>
  <c r="U14" i="74"/>
  <c r="U15" i="74"/>
  <c r="U16" i="74"/>
  <c r="T3" i="74"/>
  <c r="T6" i="74"/>
  <c r="T7" i="74"/>
  <c r="T10" i="74"/>
  <c r="T12" i="74"/>
  <c r="T13" i="74"/>
  <c r="T14" i="74"/>
  <c r="T15" i="74"/>
  <c r="T16" i="74"/>
  <c r="S3" i="74"/>
  <c r="S4" i="74"/>
  <c r="S5" i="74"/>
  <c r="S6" i="74"/>
  <c r="S7" i="74"/>
  <c r="S8" i="74"/>
  <c r="S9" i="74"/>
  <c r="S10" i="74"/>
  <c r="S11" i="74"/>
  <c r="S12" i="74"/>
  <c r="S13" i="74"/>
  <c r="S14" i="74"/>
  <c r="S15" i="74"/>
  <c r="S16" i="74"/>
  <c r="S17" i="74"/>
  <c r="R16" i="74"/>
  <c r="R15" i="74"/>
  <c r="R14" i="74"/>
  <c r="M14" i="74"/>
  <c r="L14" i="74"/>
  <c r="R13" i="74"/>
  <c r="R12" i="74"/>
  <c r="M12" i="74"/>
  <c r="L12" i="74"/>
  <c r="R10" i="74"/>
  <c r="R7" i="74"/>
  <c r="R6" i="74"/>
  <c r="R3" i="74"/>
  <c r="T28" i="73"/>
  <c r="T27" i="73"/>
  <c r="T26" i="73"/>
  <c r="U24" i="73"/>
  <c r="T24" i="73"/>
  <c r="S24" i="73"/>
  <c r="R24" i="73"/>
  <c r="U23" i="73"/>
  <c r="T23" i="73"/>
  <c r="S23" i="73"/>
  <c r="R23" i="73"/>
  <c r="U22" i="73"/>
  <c r="T22" i="73"/>
  <c r="S22" i="73"/>
  <c r="R22" i="73"/>
  <c r="U21" i="73"/>
  <c r="T21" i="73"/>
  <c r="S21" i="73"/>
  <c r="R21" i="73"/>
  <c r="K21" i="73"/>
  <c r="U20" i="73"/>
  <c r="T20" i="73"/>
  <c r="S20" i="73"/>
  <c r="R20" i="73"/>
  <c r="K20" i="73"/>
  <c r="K19" i="73"/>
  <c r="K18" i="73"/>
  <c r="J18" i="73"/>
  <c r="U3" i="73"/>
  <c r="U4" i="73"/>
  <c r="U5" i="73"/>
  <c r="U6" i="73"/>
  <c r="U7" i="73"/>
  <c r="U8" i="73"/>
  <c r="U9" i="73"/>
  <c r="U10" i="73"/>
  <c r="U11" i="73"/>
  <c r="U12" i="73"/>
  <c r="U13" i="73"/>
  <c r="U14" i="73"/>
  <c r="U15" i="73"/>
  <c r="U16" i="73"/>
  <c r="U17" i="73"/>
  <c r="T3" i="73"/>
  <c r="T4" i="73"/>
  <c r="T5" i="73"/>
  <c r="T6" i="73"/>
  <c r="T7" i="73"/>
  <c r="T8" i="73"/>
  <c r="T9" i="73"/>
  <c r="T10" i="73"/>
  <c r="T11" i="73"/>
  <c r="T12" i="73"/>
  <c r="T13" i="73"/>
  <c r="T14" i="73"/>
  <c r="T15" i="73"/>
  <c r="T16" i="73"/>
  <c r="T17" i="73"/>
  <c r="S3" i="73"/>
  <c r="S4" i="73"/>
  <c r="S5" i="73"/>
  <c r="S6" i="73"/>
  <c r="S7" i="73"/>
  <c r="S8" i="73"/>
  <c r="S9" i="73"/>
  <c r="S10" i="73"/>
  <c r="S11" i="73"/>
  <c r="S12" i="73"/>
  <c r="S13" i="73"/>
  <c r="S14" i="73"/>
  <c r="S15" i="73"/>
  <c r="S16" i="73"/>
  <c r="S17" i="73"/>
  <c r="R16" i="73"/>
  <c r="R15" i="73"/>
  <c r="R14" i="73"/>
  <c r="M14" i="73"/>
  <c r="L14" i="73"/>
  <c r="R13" i="73"/>
  <c r="M13" i="73"/>
  <c r="L13" i="73"/>
  <c r="R12" i="73"/>
  <c r="M12" i="73"/>
  <c r="L12" i="73"/>
  <c r="R11" i="73"/>
  <c r="R10" i="73"/>
  <c r="R9" i="73"/>
  <c r="J9" i="73"/>
  <c r="R8" i="73"/>
  <c r="R7" i="73"/>
  <c r="R6" i="73"/>
  <c r="R5" i="73"/>
  <c r="R4" i="73"/>
  <c r="K4" i="73"/>
  <c r="R3" i="73"/>
  <c r="K3" i="73"/>
  <c r="F3" i="49"/>
  <c r="K18" i="49"/>
  <c r="K21" i="49"/>
  <c r="K20" i="49"/>
  <c r="K19" i="49"/>
  <c r="T26" i="49"/>
  <c r="T27" i="49"/>
  <c r="T28" i="49"/>
  <c r="J18" i="49"/>
  <c r="Q21" i="49"/>
  <c r="Q20" i="49"/>
  <c r="Q4" i="49"/>
  <c r="Q3" i="49"/>
  <c r="Q6" i="49"/>
  <c r="Q7" i="49"/>
  <c r="Q8" i="49"/>
  <c r="Q9" i="49"/>
  <c r="Q10" i="49"/>
  <c r="Q11" i="49"/>
  <c r="Q12" i="49"/>
  <c r="Q13" i="49"/>
  <c r="Q14" i="49"/>
  <c r="Q15" i="49"/>
  <c r="Q16" i="49"/>
  <c r="Q22" i="49"/>
  <c r="Q24" i="49"/>
  <c r="U24" i="49"/>
  <c r="U22" i="49"/>
  <c r="U21" i="49"/>
  <c r="U20" i="49"/>
  <c r="T20" i="49"/>
  <c r="S20" i="49"/>
  <c r="R20" i="49"/>
  <c r="U8" i="49"/>
  <c r="U3" i="49"/>
  <c r="U4" i="49"/>
  <c r="U6" i="49"/>
  <c r="U7" i="49"/>
  <c r="U9" i="49"/>
  <c r="U10" i="49"/>
  <c r="U11" i="49"/>
  <c r="U12" i="49"/>
  <c r="U13" i="49"/>
  <c r="U14" i="49"/>
  <c r="U15" i="49"/>
  <c r="U16" i="49"/>
  <c r="S3" i="49"/>
  <c r="T3" i="49"/>
  <c r="M14" i="49"/>
  <c r="M13" i="49"/>
  <c r="L14" i="49"/>
  <c r="L13" i="49"/>
  <c r="S4" i="49"/>
  <c r="T4" i="49"/>
  <c r="S5" i="49"/>
  <c r="S6" i="49"/>
  <c r="T6" i="49"/>
  <c r="S7" i="49"/>
  <c r="T7" i="49"/>
  <c r="S8" i="49"/>
  <c r="T8" i="49"/>
  <c r="S9" i="49"/>
  <c r="T9" i="49"/>
  <c r="S10" i="49"/>
  <c r="T10" i="49"/>
  <c r="S11" i="49"/>
  <c r="T11" i="49"/>
  <c r="S12" i="49"/>
  <c r="T12" i="49"/>
  <c r="S13" i="49"/>
  <c r="T13" i="49"/>
  <c r="S14" i="49"/>
  <c r="T14" i="49"/>
  <c r="S15" i="49"/>
  <c r="T15" i="49"/>
  <c r="S16" i="49"/>
  <c r="T16" i="49"/>
  <c r="N8" i="40"/>
  <c r="O8" i="40"/>
  <c r="D4" i="40"/>
  <c r="D5" i="40"/>
  <c r="D6" i="40"/>
  <c r="D8" i="40"/>
  <c r="R3" i="49"/>
  <c r="K3" i="21"/>
  <c r="R4" i="49"/>
  <c r="R6" i="49"/>
  <c r="K6" i="21"/>
  <c r="R7" i="49"/>
  <c r="K7" i="21"/>
  <c r="R8" i="49"/>
  <c r="R9" i="49"/>
  <c r="R10" i="49"/>
  <c r="K10" i="21"/>
  <c r="R11" i="49"/>
  <c r="R12" i="49"/>
  <c r="K12" i="21"/>
  <c r="R13" i="49"/>
  <c r="K13" i="21"/>
  <c r="R14" i="49"/>
  <c r="K14" i="21"/>
  <c r="R15" i="49"/>
  <c r="K15" i="21"/>
  <c r="R16" i="49"/>
  <c r="K16" i="21"/>
  <c r="S21" i="49"/>
  <c r="T21" i="49"/>
  <c r="S22" i="49"/>
  <c r="T22" i="49"/>
  <c r="S23" i="49"/>
  <c r="S24" i="49"/>
  <c r="T24" i="49"/>
  <c r="S17" i="49"/>
  <c r="R24" i="49"/>
  <c r="R22" i="49"/>
  <c r="R21" i="49"/>
  <c r="N12" i="21"/>
  <c r="N13" i="21"/>
  <c r="N14" i="21"/>
  <c r="N15" i="21"/>
  <c r="N16" i="21"/>
  <c r="N3" i="21"/>
  <c r="N6" i="21"/>
  <c r="N7" i="21"/>
  <c r="N10" i="21"/>
  <c r="H30" i="40"/>
  <c r="H31" i="40"/>
  <c r="G30" i="40"/>
  <c r="G31" i="40"/>
  <c r="N7" i="40"/>
  <c r="N6" i="40"/>
  <c r="M4" i="40"/>
  <c r="N4" i="40"/>
  <c r="O4" i="40"/>
  <c r="M5" i="40"/>
  <c r="N5" i="40"/>
  <c r="O5" i="40"/>
  <c r="O6" i="40"/>
  <c r="O7" i="40"/>
  <c r="L5" i="40"/>
  <c r="L6" i="40"/>
  <c r="L4" i="40"/>
  <c r="M16" i="21"/>
  <c r="M15" i="21"/>
  <c r="M14" i="21"/>
  <c r="M13" i="21"/>
  <c r="M3" i="21"/>
  <c r="L3" i="21"/>
  <c r="M12" i="21"/>
  <c r="M11" i="21"/>
  <c r="M10" i="21"/>
  <c r="M9" i="21"/>
  <c r="M8" i="21"/>
  <c r="M7" i="21"/>
  <c r="M6" i="21"/>
  <c r="M5" i="21"/>
  <c r="M4" i="21"/>
  <c r="L6" i="21"/>
  <c r="L14" i="21"/>
  <c r="O6" i="21"/>
  <c r="L7" i="21"/>
  <c r="O3" i="21"/>
  <c r="L10" i="21"/>
  <c r="L16" i="21"/>
  <c r="O12" i="21"/>
  <c r="L12" i="21"/>
  <c r="O10" i="21"/>
  <c r="M17" i="21"/>
  <c r="O13" i="21"/>
  <c r="O7" i="21"/>
  <c r="O14" i="21"/>
  <c r="O15" i="21"/>
  <c r="O16" i="21"/>
  <c r="L15" i="21"/>
  <c r="L13" i="21"/>
  <c r="K12" i="49"/>
  <c r="K15" i="49"/>
  <c r="K13" i="74"/>
  <c r="K15" i="74"/>
  <c r="D19" i="21"/>
  <c r="C4" i="21"/>
  <c r="J12" i="49"/>
  <c r="J15" i="49"/>
  <c r="J13" i="74"/>
  <c r="J15" i="74"/>
  <c r="C19" i="21"/>
  <c r="C3" i="21"/>
  <c r="C5" i="21"/>
  <c r="D4" i="21"/>
  <c r="T4" i="74"/>
  <c r="N4" i="21"/>
  <c r="O4" i="21"/>
  <c r="T5" i="49"/>
  <c r="T5" i="74"/>
  <c r="N5" i="21"/>
  <c r="O5" i="21"/>
  <c r="T8" i="74"/>
  <c r="N8" i="21"/>
  <c r="O8" i="21"/>
  <c r="T9" i="74"/>
  <c r="N9" i="21"/>
  <c r="O9" i="21"/>
  <c r="T11" i="74"/>
  <c r="N11" i="21"/>
  <c r="O11" i="21"/>
  <c r="O17" i="21"/>
  <c r="C17" i="21"/>
  <c r="D17" i="21"/>
  <c r="E17" i="21"/>
  <c r="F17" i="21"/>
  <c r="L4" i="21"/>
  <c r="L11" i="21"/>
  <c r="L8" i="21"/>
  <c r="L9" i="21"/>
  <c r="L5" i="21"/>
  <c r="C16" i="21"/>
  <c r="D16" i="21"/>
  <c r="E16" i="21"/>
  <c r="F16" i="21"/>
  <c r="N13" i="74"/>
  <c r="G17" i="21"/>
  <c r="N12" i="49"/>
  <c r="G16" i="21"/>
  <c r="Q23" i="49"/>
  <c r="D7" i="40"/>
  <c r="L7" i="40"/>
  <c r="Q22" i="74"/>
  <c r="E6" i="40"/>
  <c r="M6" i="40"/>
  <c r="M7" i="40"/>
  <c r="T17" i="49"/>
  <c r="J3" i="49"/>
  <c r="J4" i="49"/>
  <c r="J5" i="49"/>
  <c r="E28" i="40"/>
  <c r="F28" i="40"/>
  <c r="G28" i="40"/>
  <c r="J3" i="74"/>
  <c r="J4" i="74"/>
  <c r="J5" i="74"/>
  <c r="E29" i="40"/>
  <c r="F29" i="40"/>
  <c r="G29" i="40"/>
  <c r="E32" i="40"/>
  <c r="H28" i="40"/>
  <c r="H29" i="40"/>
  <c r="N17" i="21"/>
  <c r="R23" i="49"/>
  <c r="T23" i="49"/>
  <c r="K4" i="49"/>
  <c r="K3" i="49"/>
  <c r="Q4" i="74"/>
  <c r="K4" i="21"/>
  <c r="Q5" i="49"/>
  <c r="Q5" i="74"/>
  <c r="K5" i="21"/>
  <c r="Q8" i="74"/>
  <c r="K8" i="21"/>
  <c r="Q9" i="74"/>
  <c r="K9" i="21"/>
  <c r="Q11" i="74"/>
  <c r="K11" i="21"/>
  <c r="K17" i="21"/>
  <c r="R5" i="49"/>
  <c r="D8" i="21"/>
  <c r="Q17" i="49"/>
  <c r="C8" i="21"/>
  <c r="Q17" i="74"/>
  <c r="C9" i="21"/>
  <c r="C12" i="21"/>
  <c r="L8" i="40"/>
  <c r="L40" i="40"/>
  <c r="M8" i="40"/>
  <c r="L41" i="40"/>
  <c r="L42" i="40"/>
  <c r="L43" i="40"/>
  <c r="D28" i="40"/>
  <c r="D29" i="40"/>
  <c r="D32" i="40"/>
  <c r="U5" i="49"/>
  <c r="U17" i="49"/>
  <c r="L12" i="49"/>
  <c r="M12" i="49"/>
  <c r="U23" i="49"/>
  <c r="J9" i="49"/>
  <c r="L19" i="49"/>
  <c r="L20" i="49"/>
  <c r="L21" i="49"/>
  <c r="L18" i="49"/>
  <c r="L22" i="49"/>
  <c r="L18" i="73"/>
  <c r="L19" i="73"/>
  <c r="L20" i="73"/>
  <c r="L21" i="73"/>
  <c r="L22" i="73"/>
  <c r="K3" i="74"/>
  <c r="K4" i="74"/>
  <c r="R4" i="74"/>
  <c r="R5" i="74"/>
  <c r="R8" i="74"/>
  <c r="J9" i="74"/>
  <c r="R9" i="74"/>
  <c r="R11" i="74"/>
  <c r="L13" i="74"/>
  <c r="M13" i="74"/>
  <c r="T17" i="74"/>
  <c r="U4" i="74"/>
  <c r="U5" i="74"/>
  <c r="U8" i="74"/>
  <c r="U9" i="74"/>
  <c r="U11" i="74"/>
  <c r="U17" i="74"/>
  <c r="L18" i="74"/>
  <c r="L19" i="74"/>
  <c r="K20" i="74"/>
  <c r="L20" i="74"/>
  <c r="L21" i="74"/>
  <c r="L22" i="74"/>
  <c r="R22" i="74"/>
  <c r="T22" i="74"/>
  <c r="U22" i="74"/>
  <c r="L18" i="75"/>
  <c r="L19" i="75"/>
  <c r="L20" i="75"/>
  <c r="L21" i="75"/>
  <c r="L22" i="75"/>
  <c r="D9" i="21"/>
  <c r="D3" i="21"/>
  <c r="J20" i="74"/>
  <c r="N15" i="49"/>
  <c r="N15" i="74"/>
  <c r="G19" i="21"/>
</calcChain>
</file>

<file path=xl/sharedStrings.xml><?xml version="1.0" encoding="utf-8"?>
<sst xmlns="http://schemas.openxmlformats.org/spreadsheetml/2006/main" count="367" uniqueCount="77">
  <si>
    <t>Currency</t>
  </si>
  <si>
    <t>Type</t>
  </si>
  <si>
    <t>Profit</t>
  </si>
  <si>
    <t>`</t>
  </si>
  <si>
    <t>N°</t>
  </si>
  <si>
    <t>%</t>
  </si>
  <si>
    <t>Total Win</t>
  </si>
  <si>
    <t>Total</t>
  </si>
  <si>
    <t>Win</t>
  </si>
  <si>
    <t>Lost</t>
  </si>
  <si>
    <t>% L</t>
  </si>
  <si>
    <t>% W</t>
  </si>
  <si>
    <t>AUD/USD</t>
  </si>
  <si>
    <t>EUR/USD</t>
  </si>
  <si>
    <t>GBP/USD</t>
  </si>
  <si>
    <t>USD/JPY</t>
  </si>
  <si>
    <t>USD/CHF</t>
  </si>
  <si>
    <t>USD/CAD</t>
  </si>
  <si>
    <t>EUR/GBP</t>
  </si>
  <si>
    <t>EUR/JPY</t>
  </si>
  <si>
    <t>GBP/JPY</t>
  </si>
  <si>
    <t>EUR/CHF</t>
  </si>
  <si>
    <t>GBP/CHF</t>
  </si>
  <si>
    <t>Dia</t>
  </si>
  <si>
    <t>% win</t>
  </si>
  <si>
    <t>Total Ope.</t>
  </si>
  <si>
    <t>Nombre Estrategia</t>
  </si>
  <si>
    <t>% won</t>
  </si>
  <si>
    <t>Won</t>
  </si>
  <si>
    <t>Mensual</t>
  </si>
  <si>
    <t>Lucro</t>
  </si>
  <si>
    <t>NZD/USD</t>
  </si>
  <si>
    <t>L</t>
  </si>
  <si>
    <t>AUD/JPY</t>
  </si>
  <si>
    <t>CPS</t>
  </si>
  <si>
    <t>Monday</t>
  </si>
  <si>
    <t>Tuesday</t>
  </si>
  <si>
    <t>Wednesday</t>
  </si>
  <si>
    <t>Thursday</t>
  </si>
  <si>
    <t>Friday</t>
  </si>
  <si>
    <t>Points</t>
  </si>
  <si>
    <t>Days</t>
  </si>
  <si>
    <t>$</t>
  </si>
  <si>
    <t>Broker Payout 60s</t>
  </si>
  <si>
    <t>Broker Payout 5m</t>
  </si>
  <si>
    <t>Take Profit</t>
  </si>
  <si>
    <t>Stop Lost</t>
  </si>
  <si>
    <t>Day</t>
  </si>
  <si>
    <t>EUR/AUD</t>
  </si>
  <si>
    <t>_5M</t>
  </si>
  <si>
    <t>CPS_5m</t>
  </si>
  <si>
    <t>CPS_60s</t>
  </si>
  <si>
    <t>Losses</t>
  </si>
  <si>
    <t>Wins</t>
  </si>
  <si>
    <t>POINTS</t>
  </si>
  <si>
    <t>DO</t>
  </si>
  <si>
    <t>_60S</t>
  </si>
  <si>
    <t>Resultado</t>
  </si>
  <si>
    <t>Loss</t>
  </si>
  <si>
    <t>Result</t>
  </si>
  <si>
    <t>PROFIT</t>
  </si>
  <si>
    <t>WEEK 1</t>
  </si>
  <si>
    <t>WEEK 2</t>
  </si>
  <si>
    <t>WEEK 3</t>
  </si>
  <si>
    <t>WEEK 4</t>
  </si>
  <si>
    <t>Account Balance</t>
  </si>
  <si>
    <t>Week 1</t>
  </si>
  <si>
    <t>Week 2</t>
  </si>
  <si>
    <t>Week 3</t>
  </si>
  <si>
    <t>Week 4</t>
  </si>
  <si>
    <t>Total Loss</t>
  </si>
  <si>
    <t>or</t>
  </si>
  <si>
    <t>Investment</t>
  </si>
  <si>
    <t>Percentage</t>
  </si>
  <si>
    <t>Input Trade Amount</t>
  </si>
  <si>
    <t>Input Percentage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</si>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</sst>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&quot;R$&quot;\ #,##0"/>
    <numFmt numFmtId="166" formatCode="[$£-809]#,##0.00;[Red]\-[$£-809]#,##0.00"/>
    <numFmt numFmtId="167" formatCode="[$$-409]#,##0.00_ ;[Red]\-[$$-409]#,##0.00\ "/>
    <numFmt numFmtId="168" formatCode="_-[$$-409]* #,##0.00_ ;_-[$$-409]* \-#,##0.00\ ;_-[$$-409]* &quot;-&quot;??_ ;_-@_ "/>
    <numFmt numFmtId="169" formatCode="0.0"/>
  </numFmts>
  <fonts count="49">
    <font>
      <sz val="10"/>
      <color theme="1" tint="0.34998626667073579"/>
      <name val="Euphemia"/>
      <family val="2"/>
      <scheme val="maj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u/>
      <sz val="10"/>
      <color theme="11"/>
      <name val="Euphemia"/>
      <family val="2"/>
      <scheme val="major"/>
    </font>
    <font>
      <u/>
      <sz val="10"/>
      <color theme="10"/>
      <name val="Euphemia"/>
      <family val="2"/>
      <scheme val="major"/>
    </font>
    <font>
      <sz val="10"/>
      <color theme="5"/>
      <name val="Euphemia"/>
      <family val="2"/>
      <scheme val="major"/>
    </font>
    <font>
      <sz val="10"/>
      <color rgb="FF00B050"/>
      <name val="Euphemia"/>
      <family val="2"/>
      <scheme val="major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b/>
      <sz val="10"/>
      <color theme="1" tint="0.34998626667073579"/>
      <name val="Euphemia"/>
      <family val="2"/>
      <scheme val="major"/>
    </font>
    <font>
      <b/>
      <sz val="10"/>
      <name val="Euphemia"/>
      <family val="2"/>
      <scheme val="major"/>
    </font>
    <font>
      <sz val="12"/>
      <name val="Calibri"/>
      <family val="2"/>
    </font>
    <font>
      <b/>
      <sz val="10"/>
      <color theme="9"/>
      <name val="Euphemia"/>
      <family val="2"/>
      <scheme val="major"/>
    </font>
    <font>
      <b/>
      <sz val="10"/>
      <color theme="6"/>
      <name val="Euphemia"/>
      <family val="2"/>
      <scheme val="major"/>
    </font>
    <font>
      <sz val="10"/>
      <color theme="6"/>
      <name val="Euphemia"/>
      <family val="2"/>
      <scheme val="major"/>
    </font>
    <font>
      <sz val="10"/>
      <color theme="9"/>
      <name val="Euphemia"/>
      <family val="2"/>
      <scheme val="major"/>
    </font>
    <font>
      <sz val="10"/>
      <color theme="2" tint="-0.499984740745262"/>
      <name val="Euphemia"/>
      <family val="2"/>
      <scheme val="major"/>
    </font>
    <font>
      <sz val="10"/>
      <color theme="1"/>
      <name val="Euphemia"/>
      <family val="2"/>
      <scheme val="major"/>
    </font>
    <font>
      <b/>
      <sz val="10"/>
      <color rgb="FF00B0F0"/>
      <name val="Euphemia"/>
      <family val="2"/>
      <scheme val="major"/>
    </font>
    <font>
      <b/>
      <sz val="10"/>
      <color rgb="FF0070C0"/>
      <name val="Euphemia"/>
      <family val="2"/>
      <scheme val="major"/>
    </font>
    <font>
      <sz val="9"/>
      <color theme="1" tint="0.34998626667073579"/>
      <name val="Euphemia"/>
      <family val="2"/>
      <scheme val="major"/>
    </font>
    <font>
      <b/>
      <sz val="9"/>
      <color theme="4"/>
      <name val="Euphemia"/>
      <family val="2"/>
      <scheme val="major"/>
    </font>
    <font>
      <b/>
      <sz val="9"/>
      <color theme="5"/>
      <name val="Euphemia"/>
      <family val="2"/>
      <scheme val="major"/>
    </font>
    <font>
      <b/>
      <sz val="9"/>
      <color theme="6"/>
      <name val="Euphemia"/>
      <family val="2"/>
      <scheme val="major"/>
    </font>
    <font>
      <b/>
      <sz val="9"/>
      <color theme="7"/>
      <name val="Euphemia"/>
      <family val="2"/>
      <scheme val="major"/>
    </font>
    <font>
      <sz val="10"/>
      <color theme="4"/>
      <name val="Euphemia"/>
      <family val="2"/>
      <scheme val="major"/>
    </font>
    <font>
      <sz val="10"/>
      <color rgb="FFFFC000"/>
      <name val="Euphemia"/>
      <family val="2"/>
      <scheme val="major"/>
    </font>
    <font>
      <sz val="10"/>
      <color theme="8"/>
      <name val="Euphemia"/>
      <family val="2"/>
      <scheme val="major"/>
    </font>
    <font>
      <sz val="10"/>
      <color rgb="FFFF0000"/>
      <name val="Euphemia"/>
      <family val="2"/>
      <scheme val="major"/>
    </font>
    <font>
      <sz val="10"/>
      <color theme="5" tint="-0.499984740745262"/>
      <name val="Euphemia"/>
      <family val="2"/>
      <scheme val="major"/>
    </font>
    <font>
      <sz val="10"/>
      <color rgb="FF002060"/>
      <name val="Euphemia"/>
      <family val="2"/>
      <scheme val="major"/>
    </font>
    <font>
      <sz val="10"/>
      <color theme="5" tint="-0.249977111117893"/>
      <name val="Euphemia"/>
      <family val="2"/>
      <scheme val="major"/>
    </font>
    <font>
      <sz val="10"/>
      <color theme="7"/>
      <name val="Euphemia"/>
      <family val="2"/>
      <scheme val="major"/>
    </font>
    <font>
      <sz val="10"/>
      <color theme="8" tint="-0.249977111117893"/>
      <name val="Euphemia"/>
      <family val="2"/>
      <scheme val="major"/>
    </font>
    <font>
      <sz val="10"/>
      <color theme="9" tint="-0.249977111117893"/>
      <name val="Euphemia"/>
      <family val="2"/>
      <scheme val="major"/>
    </font>
    <font>
      <sz val="10"/>
      <color theme="4" tint="0.39997558519241921"/>
      <name val="Euphemia"/>
      <family val="2"/>
      <scheme val="major"/>
    </font>
    <font>
      <sz val="10"/>
      <color theme="6" tint="-0.249977111117893"/>
      <name val="Euphemia"/>
      <family val="2"/>
      <scheme val="major"/>
    </font>
    <font>
      <sz val="9"/>
      <color theme="4"/>
      <name val="Euphemia"/>
      <family val="2"/>
      <scheme val="major"/>
    </font>
    <font>
      <sz val="9"/>
      <color theme="5"/>
      <name val="Euphemia"/>
      <family val="2"/>
      <scheme val="major"/>
    </font>
    <font>
      <sz val="9"/>
      <color theme="6"/>
      <name val="Euphemia"/>
      <family val="2"/>
      <scheme val="major"/>
    </font>
    <font>
      <sz val="9"/>
      <color theme="7"/>
      <name val="Euphemia"/>
      <family val="2"/>
      <scheme val="major"/>
    </font>
    <font>
      <b/>
      <sz val="10"/>
      <color theme="0"/>
      <name val="Euphemi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theme="6" tint="0.79998168889431442"/>
        <bgColor rgb="FFDDEBF7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theme="4"/>
      </top>
      <bottom style="thin">
        <color rgb="FFA9D08E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/>
      </top>
      <bottom style="thin">
        <color theme="6" tint="0.599963377788628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 applyFill="0" applyBorder="0">
      <alignment vertical="center"/>
    </xf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7" fillId="2" borderId="0">
      <alignment horizontal="center" vertical="center"/>
    </xf>
    <xf numFmtId="165" fontId="4" fillId="0" borderId="2">
      <alignment horizontal="center" vertical="center"/>
    </xf>
    <xf numFmtId="9" fontId="5" fillId="0" borderId="0">
      <alignment horizontal="left" vertical="center" indent="1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14" fillId="0" borderId="0" xfId="0" applyFont="1" applyProtection="1">
      <alignment vertical="center"/>
    </xf>
    <xf numFmtId="9" fontId="14" fillId="0" borderId="0" xfId="0" applyNumberFormat="1" applyFont="1" applyProtection="1">
      <alignment vertical="center"/>
    </xf>
    <xf numFmtId="0" fontId="17" fillId="0" borderId="0" xfId="0" applyFont="1" applyProtection="1">
      <alignment vertical="center"/>
    </xf>
    <xf numFmtId="0" fontId="0" fillId="0" borderId="13" xfId="0" applyBorder="1" applyProtection="1">
      <alignment vertical="center"/>
    </xf>
    <xf numFmtId="0" fontId="0" fillId="0" borderId="0" xfId="0" applyBorder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0" fillId="0" borderId="13" xfId="0" applyBorder="1">
      <alignment vertical="center"/>
    </xf>
    <xf numFmtId="0" fontId="23" fillId="0" borderId="0" xfId="0" applyFont="1" applyProtection="1">
      <alignment vertical="center"/>
    </xf>
    <xf numFmtId="0" fontId="16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2" fillId="0" borderId="16" xfId="0" applyFont="1" applyBorder="1" applyAlignment="1"/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66" fontId="0" fillId="0" borderId="15" xfId="0" applyNumberFormat="1" applyBorder="1">
      <alignment vertical="center"/>
    </xf>
    <xf numFmtId="0" fontId="12" fillId="4" borderId="10" xfId="0" applyFont="1" applyFill="1" applyBorder="1" applyAlignment="1" applyProtection="1">
      <protection locked="0"/>
    </xf>
    <xf numFmtId="0" fontId="12" fillId="4" borderId="8" xfId="0" applyFont="1" applyFill="1" applyBorder="1" applyAlignment="1" applyProtection="1">
      <protection locked="0"/>
    </xf>
    <xf numFmtId="0" fontId="0" fillId="0" borderId="0" xfId="0" applyProtection="1">
      <alignment vertical="center"/>
      <protection locked="0"/>
    </xf>
    <xf numFmtId="0" fontId="21" fillId="0" borderId="15" xfId="0" applyFont="1" applyBorder="1">
      <alignment vertical="center"/>
    </xf>
    <xf numFmtId="0" fontId="22" fillId="0" borderId="15" xfId="0" applyFont="1" applyBorder="1">
      <alignment vertical="center"/>
    </xf>
    <xf numFmtId="0" fontId="27" fillId="0" borderId="0" xfId="0" applyFont="1" applyBorder="1">
      <alignment vertical="center"/>
    </xf>
    <xf numFmtId="0" fontId="27" fillId="0" borderId="15" xfId="0" applyFont="1" applyBorder="1">
      <alignment vertical="center"/>
    </xf>
    <xf numFmtId="0" fontId="28" fillId="0" borderId="15" xfId="0" applyFont="1" applyBorder="1">
      <alignment vertical="center"/>
    </xf>
    <xf numFmtId="0" fontId="29" fillId="0" borderId="15" xfId="0" applyFont="1" applyBorder="1">
      <alignment vertical="center"/>
    </xf>
    <xf numFmtId="0" fontId="30" fillId="0" borderId="15" xfId="0" applyFont="1" applyBorder="1">
      <alignment vertical="center"/>
    </xf>
    <xf numFmtId="0" fontId="31" fillId="0" borderId="15" xfId="0" applyFont="1" applyBorder="1">
      <alignment vertical="center"/>
    </xf>
    <xf numFmtId="0" fontId="38" fillId="0" borderId="0" xfId="0" applyFont="1" applyProtection="1">
      <alignment vertical="center"/>
    </xf>
    <xf numFmtId="0" fontId="40" fillId="0" borderId="0" xfId="0" applyFont="1" applyProtection="1">
      <alignment vertical="center"/>
    </xf>
    <xf numFmtId="0" fontId="41" fillId="0" borderId="0" xfId="0" applyFont="1" applyProtection="1">
      <alignment vertical="center"/>
    </xf>
    <xf numFmtId="0" fontId="42" fillId="0" borderId="0" xfId="0" applyFont="1" applyProtection="1">
      <alignment vertical="center"/>
    </xf>
    <xf numFmtId="0" fontId="32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9" fontId="21" fillId="0" borderId="0" xfId="0" applyNumberFormat="1" applyFont="1" applyProtection="1">
      <alignment vertical="center"/>
    </xf>
    <xf numFmtId="9" fontId="43" fillId="0" borderId="0" xfId="0" applyNumberFormat="1" applyFont="1" applyProtection="1">
      <alignment vertical="center"/>
    </xf>
    <xf numFmtId="0" fontId="44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4" fillId="0" borderId="15" xfId="0" applyFont="1" applyBorder="1">
      <alignment vertical="center"/>
    </xf>
    <xf numFmtId="0" fontId="45" fillId="0" borderId="15" xfId="0" applyFont="1" applyBorder="1">
      <alignment vertical="center"/>
    </xf>
    <xf numFmtId="0" fontId="46" fillId="0" borderId="15" xfId="0" applyFont="1" applyBorder="1">
      <alignment vertical="center"/>
    </xf>
    <xf numFmtId="0" fontId="47" fillId="0" borderId="15" xfId="0" applyFont="1" applyBorder="1">
      <alignment vertical="center"/>
    </xf>
    <xf numFmtId="0" fontId="0" fillId="0" borderId="15" xfId="0" applyFont="1" applyBorder="1">
      <alignment vertical="center"/>
    </xf>
    <xf numFmtId="9" fontId="15" fillId="0" borderId="15" xfId="110" applyFont="1" applyBorder="1" applyAlignment="1">
      <alignment vertical="center"/>
    </xf>
    <xf numFmtId="0" fontId="12" fillId="4" borderId="6" xfId="0" applyFont="1" applyFill="1" applyBorder="1" applyAlignment="1" applyProtection="1">
      <protection locked="0"/>
    </xf>
    <xf numFmtId="0" fontId="12" fillId="4" borderId="11" xfId="0" applyFont="1" applyFill="1" applyBorder="1" applyAlignment="1" applyProtection="1">
      <protection locked="0"/>
    </xf>
    <xf numFmtId="0" fontId="12" fillId="4" borderId="0" xfId="0" applyFont="1" applyFill="1" applyBorder="1" applyAlignment="1" applyProtection="1"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ont="1" applyProtection="1">
      <alignment vertical="center"/>
    </xf>
    <xf numFmtId="0" fontId="0" fillId="0" borderId="14" xfId="0" applyFont="1" applyBorder="1" applyProtection="1">
      <alignment vertical="center"/>
    </xf>
    <xf numFmtId="9" fontId="21" fillId="0" borderId="0" xfId="110" applyFont="1" applyBorder="1" applyAlignment="1" applyProtection="1">
      <alignment vertical="center"/>
    </xf>
    <xf numFmtId="9" fontId="22" fillId="0" borderId="0" xfId="110" applyFont="1" applyBorder="1" applyAlignment="1" applyProtection="1">
      <alignment vertical="center"/>
    </xf>
    <xf numFmtId="0" fontId="20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9" fontId="16" fillId="0" borderId="0" xfId="110" applyFont="1" applyAlignment="1" applyProtection="1">
      <alignment vertical="center"/>
    </xf>
    <xf numFmtId="0" fontId="16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9" fontId="0" fillId="0" borderId="0" xfId="110" applyFont="1" applyBorder="1" applyAlignment="1" applyProtection="1">
      <alignment vertical="center"/>
    </xf>
    <xf numFmtId="0" fontId="21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37" fillId="0" borderId="0" xfId="0" applyFont="1" applyProtection="1">
      <alignment vertical="center"/>
    </xf>
    <xf numFmtId="166" fontId="18" fillId="4" borderId="7" xfId="0" applyNumberFormat="1" applyFont="1" applyFill="1" applyBorder="1" applyAlignment="1" applyProtection="1"/>
    <xf numFmtId="0" fontId="12" fillId="0" borderId="0" xfId="0" applyFont="1" applyAlignment="1" applyProtection="1"/>
    <xf numFmtId="0" fontId="13" fillId="3" borderId="5" xfId="0" applyFont="1" applyFill="1" applyBorder="1" applyAlignment="1" applyProtection="1"/>
    <xf numFmtId="0" fontId="0" fillId="0" borderId="0" xfId="0" applyFill="1" applyBorder="1" applyProtection="1">
      <alignment vertical="center"/>
    </xf>
    <xf numFmtId="0" fontId="0" fillId="0" borderId="0" xfId="0" applyBorder="1" applyAlignment="1" applyProtection="1">
      <alignment horizontal="left" vertical="center" indent="1"/>
    </xf>
    <xf numFmtId="0" fontId="32" fillId="0" borderId="0" xfId="0" applyFont="1" applyBorder="1" applyProtection="1">
      <alignment vertical="center"/>
    </xf>
    <xf numFmtId="0" fontId="24" fillId="6" borderId="22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33" fillId="0" borderId="0" xfId="0" applyFont="1" applyBorder="1" applyProtection="1">
      <alignment vertical="center"/>
    </xf>
    <xf numFmtId="0" fontId="34" fillId="0" borderId="0" xfId="0" applyFont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36" fillId="0" borderId="0" xfId="0" applyFont="1" applyBorder="1" applyProtection="1">
      <alignment vertical="center"/>
    </xf>
    <xf numFmtId="0" fontId="37" fillId="0" borderId="0" xfId="0" applyFont="1" applyBorder="1" applyProtection="1">
      <alignment vertical="center"/>
    </xf>
    <xf numFmtId="0" fontId="38" fillId="0" borderId="0" xfId="0" applyFont="1" applyBorder="1" applyProtection="1">
      <alignment vertical="center"/>
    </xf>
    <xf numFmtId="0" fontId="0" fillId="0" borderId="0" xfId="0" applyFill="1" applyBorder="1" applyAlignment="1" applyProtection="1">
      <alignment horizontal="left" vertical="center" indent="1"/>
    </xf>
    <xf numFmtId="0" fontId="13" fillId="3" borderId="3" xfId="0" applyFont="1" applyFill="1" applyBorder="1" applyAlignment="1" applyProtection="1"/>
    <xf numFmtId="0" fontId="13" fillId="3" borderId="9" xfId="0" applyFont="1" applyFill="1" applyBorder="1" applyAlignment="1" applyProtection="1"/>
    <xf numFmtId="0" fontId="13" fillId="3" borderId="4" xfId="0" applyFont="1" applyFill="1" applyBorder="1" applyAlignment="1" applyProtection="1"/>
    <xf numFmtId="0" fontId="32" fillId="0" borderId="0" xfId="0" applyFont="1" applyBorder="1" applyAlignment="1" applyProtection="1">
      <alignment horizontal="left" vertical="center"/>
    </xf>
    <xf numFmtId="166" fontId="0" fillId="0" borderId="0" xfId="0" applyNumberFormat="1" applyProtection="1">
      <alignment vertical="center"/>
    </xf>
    <xf numFmtId="43" fontId="21" fillId="0" borderId="0" xfId="115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 indent="1"/>
    </xf>
    <xf numFmtId="9" fontId="21" fillId="0" borderId="0" xfId="11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indent="1"/>
    </xf>
    <xf numFmtId="0" fontId="34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 indent="1"/>
    </xf>
    <xf numFmtId="0" fontId="33" fillId="0" borderId="0" xfId="0" applyFont="1" applyBorder="1" applyAlignment="1" applyProtection="1">
      <alignment horizontal="left" vertical="center" indent="1"/>
    </xf>
    <xf numFmtId="0" fontId="34" fillId="0" borderId="0" xfId="0" applyFont="1" applyBorder="1" applyAlignment="1" applyProtection="1">
      <alignment horizontal="left" vertical="center" indent="1"/>
    </xf>
    <xf numFmtId="16" fontId="0" fillId="0" borderId="0" xfId="0" applyNumberFormat="1" applyBorder="1" applyProtection="1">
      <alignment vertical="center"/>
      <protection locked="0"/>
    </xf>
    <xf numFmtId="166" fontId="0" fillId="0" borderId="0" xfId="0" applyNumberFormat="1" applyBorder="1" applyProtection="1">
      <alignment vertical="center"/>
      <protection locked="0"/>
    </xf>
    <xf numFmtId="166" fontId="0" fillId="0" borderId="0" xfId="0" applyNumberFormat="1" applyBorder="1">
      <alignment vertical="center"/>
    </xf>
    <xf numFmtId="0" fontId="25" fillId="0" borderId="0" xfId="0" applyFont="1" applyBorder="1">
      <alignment vertical="center"/>
    </xf>
    <xf numFmtId="166" fontId="26" fillId="0" borderId="0" xfId="0" applyNumberFormat="1" applyFont="1" applyBorder="1">
      <alignment vertical="center"/>
    </xf>
    <xf numFmtId="9" fontId="22" fillId="0" borderId="0" xfId="110" applyFont="1" applyAlignment="1" applyProtection="1">
      <alignment vertical="center"/>
    </xf>
    <xf numFmtId="0" fontId="32" fillId="0" borderId="15" xfId="0" applyFont="1" applyBorder="1" applyAlignment="1" applyProtection="1">
      <alignment horizontal="left" vertical="center"/>
    </xf>
    <xf numFmtId="0" fontId="0" fillId="0" borderId="15" xfId="0" applyBorder="1" applyProtection="1">
      <alignment vertical="center"/>
    </xf>
    <xf numFmtId="0" fontId="10" fillId="0" borderId="15" xfId="0" applyFont="1" applyBorder="1" applyAlignment="1" applyProtection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39" fillId="0" borderId="15" xfId="0" applyFont="1" applyBorder="1" applyAlignment="1" applyProtection="1">
      <alignment horizontal="left" vertical="center"/>
    </xf>
    <xf numFmtId="0" fontId="16" fillId="0" borderId="15" xfId="0" applyFont="1" applyBorder="1" applyProtection="1">
      <alignment vertical="center"/>
    </xf>
    <xf numFmtId="9" fontId="19" fillId="0" borderId="0" xfId="110" applyFont="1" applyAlignment="1" applyProtection="1">
      <alignment vertical="center"/>
    </xf>
    <xf numFmtId="0" fontId="24" fillId="0" borderId="12" xfId="0" applyFont="1" applyBorder="1" applyProtection="1">
      <alignment vertical="center"/>
    </xf>
    <xf numFmtId="9" fontId="21" fillId="0" borderId="13" xfId="110" applyFont="1" applyBorder="1" applyAlignment="1" applyProtection="1">
      <alignment vertical="center"/>
    </xf>
    <xf numFmtId="9" fontId="19" fillId="0" borderId="0" xfId="110" applyFont="1" applyBorder="1" applyAlignment="1" applyProtection="1">
      <alignment vertical="center"/>
    </xf>
    <xf numFmtId="9" fontId="0" fillId="0" borderId="0" xfId="110" applyFont="1" applyAlignment="1" applyProtection="1">
      <alignment vertical="center"/>
    </xf>
    <xf numFmtId="0" fontId="19" fillId="0" borderId="14" xfId="0" applyFont="1" applyBorder="1" applyProtection="1">
      <alignment vertical="center"/>
    </xf>
    <xf numFmtId="9" fontId="20" fillId="0" borderId="0" xfId="110" applyFont="1" applyAlignment="1" applyProtection="1">
      <alignment vertical="center"/>
    </xf>
    <xf numFmtId="9" fontId="19" fillId="0" borderId="0" xfId="110" applyNumberFormat="1" applyFont="1" applyBorder="1" applyAlignment="1" applyProtection="1">
      <alignment vertical="center"/>
    </xf>
    <xf numFmtId="167" fontId="0" fillId="0" borderId="0" xfId="0" applyNumberFormat="1" applyProtection="1">
      <alignment vertical="center"/>
    </xf>
    <xf numFmtId="167" fontId="17" fillId="0" borderId="0" xfId="116" applyNumberFormat="1" applyFont="1" applyAlignment="1" applyProtection="1">
      <alignment vertical="center"/>
    </xf>
    <xf numFmtId="167" fontId="17" fillId="0" borderId="0" xfId="0" applyNumberFormat="1" applyFont="1" applyProtection="1">
      <alignment vertical="center"/>
    </xf>
    <xf numFmtId="168" fontId="32" fillId="0" borderId="15" xfId="0" applyNumberFormat="1" applyFont="1" applyBorder="1" applyAlignment="1" applyProtection="1">
      <alignment horizontal="right" vertical="center"/>
    </xf>
    <xf numFmtId="168" fontId="10" fillId="0" borderId="15" xfId="0" applyNumberFormat="1" applyFont="1" applyBorder="1" applyAlignment="1" applyProtection="1">
      <alignment horizontal="right" vertical="center"/>
    </xf>
    <xf numFmtId="168" fontId="21" fillId="0" borderId="15" xfId="0" applyNumberFormat="1" applyFont="1" applyBorder="1" applyAlignment="1" applyProtection="1">
      <alignment horizontal="right" vertical="center"/>
    </xf>
    <xf numFmtId="168" fontId="39" fillId="0" borderId="15" xfId="0" applyNumberFormat="1" applyFont="1" applyBorder="1" applyAlignment="1" applyProtection="1">
      <alignment horizontal="right" vertical="center"/>
    </xf>
    <xf numFmtId="167" fontId="14" fillId="0" borderId="0" xfId="0" applyNumberFormat="1" applyFont="1" applyProtection="1">
      <alignment vertical="center"/>
    </xf>
    <xf numFmtId="164" fontId="32" fillId="0" borderId="15" xfId="116" applyFont="1" applyBorder="1" applyAlignment="1">
      <alignment horizontal="right" vertical="center"/>
    </xf>
    <xf numFmtId="164" fontId="10" fillId="0" borderId="15" xfId="116" applyFont="1" applyBorder="1" applyAlignment="1">
      <alignment horizontal="right" vertical="center"/>
    </xf>
    <xf numFmtId="164" fontId="21" fillId="0" borderId="15" xfId="116" applyFont="1" applyBorder="1" applyAlignment="1">
      <alignment horizontal="right" vertical="center"/>
    </xf>
    <xf numFmtId="164" fontId="39" fillId="0" borderId="15" xfId="116" applyFont="1" applyBorder="1" applyAlignment="1">
      <alignment horizontal="right" vertical="center"/>
    </xf>
    <xf numFmtId="164" fontId="17" fillId="0" borderId="15" xfId="116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24" fillId="6" borderId="0" xfId="0" applyFont="1" applyFill="1" applyBorder="1" applyProtection="1">
      <alignment vertical="center"/>
    </xf>
    <xf numFmtId="164" fontId="0" fillId="0" borderId="0" xfId="116" applyFont="1" applyBorder="1" applyAlignment="1" applyProtection="1">
      <alignment horizontal="left" vertical="center" indent="1"/>
    </xf>
    <xf numFmtId="169" fontId="0" fillId="0" borderId="0" xfId="0" applyNumberFormat="1" applyBorder="1" applyAlignment="1" applyProtection="1">
      <alignment horizontal="right" vertical="center"/>
    </xf>
    <xf numFmtId="169" fontId="0" fillId="0" borderId="0" xfId="0" applyNumberFormat="1" applyBorder="1" applyAlignment="1" applyProtection="1">
      <alignment horizontal="left" vertical="center" indent="1"/>
    </xf>
    <xf numFmtId="0" fontId="14" fillId="13" borderId="30" xfId="0" applyFont="1" applyFill="1" applyBorder="1" applyAlignment="1" applyProtection="1">
      <alignment horizontal="left" vertical="center"/>
    </xf>
    <xf numFmtId="0" fontId="0" fillId="12" borderId="31" xfId="0" applyFill="1" applyBorder="1" applyAlignment="1" applyProtection="1">
      <alignment vertical="center"/>
    </xf>
    <xf numFmtId="0" fontId="14" fillId="10" borderId="26" xfId="0" applyFont="1" applyFill="1" applyBorder="1" applyAlignment="1" applyProtection="1">
      <alignment vertical="center"/>
    </xf>
    <xf numFmtId="0" fontId="14" fillId="8" borderId="26" xfId="0" applyFont="1" applyFill="1" applyBorder="1" applyAlignment="1" applyProtection="1">
      <alignment vertical="center"/>
    </xf>
    <xf numFmtId="0" fontId="0" fillId="10" borderId="36" xfId="0" applyFill="1" applyBorder="1" applyAlignment="1" applyProtection="1">
      <alignment horizontal="left" vertical="center"/>
    </xf>
    <xf numFmtId="0" fontId="0" fillId="8" borderId="36" xfId="0" applyFill="1" applyBorder="1" applyAlignment="1" applyProtection="1">
      <alignment horizontal="left" vertical="center"/>
    </xf>
    <xf numFmtId="0" fontId="14" fillId="9" borderId="37" xfId="0" applyFont="1" applyFill="1" applyBorder="1" applyAlignment="1" applyProtection="1">
      <alignment horizontal="left" vertical="center"/>
    </xf>
    <xf numFmtId="0" fontId="0" fillId="7" borderId="39" xfId="0" applyFill="1" applyBorder="1" applyAlignment="1" applyProtection="1">
      <alignment vertical="center"/>
    </xf>
    <xf numFmtId="0" fontId="0" fillId="0" borderId="40" xfId="0" applyFont="1" applyBorder="1" applyAlignment="1" applyProtection="1">
      <alignment horizontal="left" vertical="center"/>
    </xf>
    <xf numFmtId="0" fontId="0" fillId="0" borderId="42" xfId="0" applyBorder="1" applyAlignment="1" applyProtection="1">
      <alignment vertical="center"/>
    </xf>
    <xf numFmtId="0" fontId="14" fillId="11" borderId="40" xfId="0" applyFont="1" applyFill="1" applyBorder="1" applyAlignment="1" applyProtection="1">
      <alignment horizontal="left" vertical="center"/>
    </xf>
    <xf numFmtId="0" fontId="0" fillId="10" borderId="42" xfId="0" applyFill="1" applyBorder="1" applyAlignment="1" applyProtection="1">
      <alignment vertical="center"/>
    </xf>
    <xf numFmtId="169" fontId="12" fillId="4" borderId="7" xfId="0" applyNumberFormat="1" applyFont="1" applyFill="1" applyBorder="1" applyAlignment="1" applyProtection="1"/>
    <xf numFmtId="1" fontId="0" fillId="0" borderId="41" xfId="0" applyNumberFormat="1" applyBorder="1" applyAlignment="1" applyProtection="1">
      <alignment horizontal="right" vertical="center"/>
    </xf>
    <xf numFmtId="0" fontId="0" fillId="7" borderId="38" xfId="0" applyFill="1" applyBorder="1" applyAlignment="1" applyProtection="1">
      <alignment horizontal="right" vertical="center"/>
      <protection locked="0"/>
    </xf>
    <xf numFmtId="0" fontId="0" fillId="10" borderId="41" xfId="0" applyFill="1" applyBorder="1" applyAlignment="1" applyProtection="1">
      <alignment vertical="center"/>
      <protection locked="0"/>
    </xf>
    <xf numFmtId="0" fontId="0" fillId="12" borderId="0" xfId="0" applyFill="1" applyBorder="1" applyAlignment="1" applyProtection="1">
      <alignment vertical="center"/>
      <protection locked="0"/>
    </xf>
    <xf numFmtId="169" fontId="0" fillId="8" borderId="35" xfId="0" applyNumberFormat="1" applyFill="1" applyBorder="1" applyAlignment="1" applyProtection="1">
      <alignment horizontal="right" vertical="center"/>
      <protection locked="0"/>
    </xf>
    <xf numFmtId="1" fontId="0" fillId="10" borderId="35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0" fillId="0" borderId="28" xfId="0" applyNumberFormat="1" applyBorder="1" applyAlignment="1" applyProtection="1">
      <alignment horizontal="right" vertical="center"/>
    </xf>
    <xf numFmtId="169" fontId="0" fillId="0" borderId="33" xfId="0" applyNumberFormat="1" applyBorder="1" applyAlignment="1" applyProtection="1">
      <alignment horizontal="right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48" fillId="5" borderId="25" xfId="0" applyFont="1" applyFill="1" applyBorder="1" applyAlignment="1" applyProtection="1">
      <alignment horizontal="center" vertical="center"/>
    </xf>
  </cellXfs>
  <cellStyles count="117">
    <cellStyle name="Cabeçalho de métrica chave" xfId="4"/>
    <cellStyle name="Encabezado 1" xfId="2" builtinId="16" customBuilti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17" builtinId="8" hidden="1"/>
    <cellStyle name="Hipervínculo" xfId="19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1" builtinId="8" hidden="1"/>
    <cellStyle name="Hipervínculo" xfId="13" builtinId="8" hidden="1"/>
    <cellStyle name="Hipervínculo" xfId="15" builtinId="8" hidden="1"/>
    <cellStyle name="Hipervínculo" xfId="11" builtinId="8" hidden="1"/>
    <cellStyle name="Hipervínculo" xfId="9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2" builtinId="8" hidden="1"/>
    <cellStyle name="Hipervínculo" xfId="114" builtinId="8" hidden="1"/>
    <cellStyle name="Hipervínculo visitado" xfId="46" builtinId="9" hidden="1"/>
    <cellStyle name="Hipervínculo visitado" xfId="48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0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34" builtinId="9" hidden="1"/>
    <cellStyle name="Hipervínculo visitado" xfId="14" builtinId="9" hidden="1"/>
    <cellStyle name="Hipervínculo visitado" xfId="16" builtinId="9" hidden="1"/>
    <cellStyle name="Hipervínculo visitado" xfId="20" builtinId="9" hidden="1"/>
    <cellStyle name="Hipervínculo visitado" xfId="22" builtinId="9" hidden="1"/>
    <cellStyle name="Hipervínculo visitado" xfId="18" builtinId="9" hidden="1"/>
    <cellStyle name="Hipervínculo visitado" xfId="10" builtinId="9" hidden="1"/>
    <cellStyle name="Hipervínculo visitado" xfId="12" builtinId="9" hidden="1"/>
    <cellStyle name="Hipervínculo visitado" xfId="8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1" builtinId="9" hidden="1"/>
    <cellStyle name="Hipervínculo visitado" xfId="113" builtinId="9" hidden="1"/>
    <cellStyle name="Millares" xfId="115" builtinId="3"/>
    <cellStyle name="Moneda" xfId="116" builtinId="4"/>
    <cellStyle name="Normal" xfId="0" builtinId="0" customBuiltin="1"/>
    <cellStyle name="Percentual de métrica chave" xfId="6"/>
    <cellStyle name="Porcentaje" xfId="110" builtinId="5"/>
    <cellStyle name="Título" xfId="1" builtinId="15" customBuiltin="1"/>
    <cellStyle name="Título 2" xfId="3" builtinId="17" customBuiltin="1"/>
    <cellStyle name="Título 3" xfId="7" builtinId="18" customBuiltin="1"/>
    <cellStyle name="Valor de métrica chave" xfId="5"/>
  </cellStyles>
  <dxfs count="329"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167" formatCode="[$$-409]#,##0.00_ ;[Red]\-[$$-409]#,##0.00\ "/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0"/>
        <color theme="9"/>
        <name val="Euphemia"/>
        <scheme val="maj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£-809]#,##0.00;[Red]\-[$£-809]#,##0.0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9" formatCode="0.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protection locked="1" hidden="0"/>
    </dxf>
    <dxf>
      <border diagonalUp="0" diagonalDown="0">
        <left/>
        <right style="thin">
          <color rgb="FFFFFFFF"/>
        </right>
        <top/>
        <bottom style="thin">
          <color rgb="FFFFFFFF"/>
        </bottom>
      </border>
    </dxf>
    <dxf>
      <fill>
        <patternFill patternType="solid">
          <bgColor rgb="FFD3E9F3"/>
        </patternFill>
      </fill>
      <protection locked="1" hidden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rgb="FF5B9BD5"/>
          <bgColor rgb="FF5B9BD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Euphemia"/>
        <scheme val="major"/>
      </font>
      <numFmt numFmtId="167" formatCode="[$$-409]#,##0.00_ ;[Red]\-[$$-409]#,##0.00\ 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167" formatCode="[$$-409]#,##0.00_ ;[Red]\-[$$-409]#,##0.00\ "/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0"/>
        <color theme="9"/>
        <name val="Euphemia"/>
        <scheme val="maj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£-809]#,##0.00;[Red]\-[$£-809]#,##0.0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9" formatCode="0.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protection locked="1" hidden="0"/>
    </dxf>
    <dxf>
      <border diagonalUp="0" diagonalDown="0">
        <left/>
        <right style="thin">
          <color rgb="FFFFFFFF"/>
        </right>
        <top/>
        <bottom style="thin">
          <color rgb="FFFFFFFF"/>
        </bottom>
      </border>
    </dxf>
    <dxf>
      <fill>
        <patternFill patternType="solid">
          <bgColor rgb="FFD3E9F3"/>
        </patternFill>
      </fill>
      <protection locked="1" hidden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rgb="FF5B9BD5"/>
          <bgColor rgb="FF5B9BD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Euphemia"/>
        <scheme val="major"/>
      </font>
      <numFmt numFmtId="167" formatCode="[$$-409]#,##0.00_ ;[Red]\-[$$-409]#,##0.00\ 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167" formatCode="[$$-409]#,##0.00_ ;[Red]\-[$$-409]#,##0.00\ "/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0"/>
        <color theme="9"/>
        <name val="Euphemia"/>
        <scheme val="maj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£-809]#,##0.00;[Red]\-[$£-809]#,##0.0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9" formatCode="0.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protection locked="1" hidden="0"/>
    </dxf>
    <dxf>
      <border diagonalUp="0" diagonalDown="0">
        <left/>
        <right style="thin">
          <color rgb="FFFFFFFF"/>
        </right>
        <top/>
        <bottom style="thin">
          <color rgb="FFFFFFFF"/>
        </bottom>
      </border>
    </dxf>
    <dxf>
      <fill>
        <patternFill patternType="solid">
          <bgColor rgb="FFD3E9F3"/>
        </patternFill>
      </fill>
      <protection locked="1" hidden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rgb="FF5B9BD5"/>
          <bgColor rgb="FF5B9BD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Euphemia"/>
        <scheme val="major"/>
      </font>
      <numFmt numFmtId="167" formatCode="[$$-409]#,##0.00_ ;[Red]\-[$$-409]#,##0.00\ 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numFmt numFmtId="167" formatCode="[$$-409]#,##0.00_ ;[Red]\-[$$-409]#,##0.00\ 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167" formatCode="[$$-409]#,##0.00_ ;[Red]\-[$$-409]#,##0.00\ "/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0"/>
        <color theme="9"/>
        <name val="Euphemia"/>
        <scheme val="maj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£-809]#,##0.00;[Red]\-[$£-809]#,##0.0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9" formatCode="0.0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DDEBF7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  <protection locked="0" hidden="0"/>
    </dxf>
    <dxf>
      <protection locked="1" hidden="0"/>
    </dxf>
    <dxf>
      <border diagonalUp="0" diagonalDown="0">
        <left/>
        <right style="thin">
          <color rgb="FFFFFFFF"/>
        </right>
        <top/>
        <bottom style="thin">
          <color rgb="FFFFFFFF"/>
        </bottom>
      </border>
    </dxf>
    <dxf>
      <fill>
        <patternFill patternType="solid">
          <bgColor rgb="FFD3E9F3"/>
        </patternFill>
      </fill>
      <protection locked="1" hidden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none"/>
      </font>
      <fill>
        <patternFill patternType="solid">
          <fgColor rgb="FF5B9BD5"/>
          <bgColor rgb="FF5B9BD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13" formatCode="0%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Euphemia"/>
        <scheme val="major"/>
      </font>
      <numFmt numFmtId="167" formatCode="[$$-409]#,##0.00_ ;[Red]\-[$$-409]#,##0.00\ 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/>
      </font>
      <fill>
        <patternFill>
          <fgColor theme="6" tint="0.79998168889431442"/>
        </patternFill>
      </fill>
    </dxf>
    <dxf>
      <font>
        <color rgb="FFFF0000"/>
      </font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0"/>
      </font>
    </dxf>
    <dxf>
      <font>
        <color theme="6" tint="-0.24994659260841701"/>
      </font>
    </dxf>
    <dxf>
      <font>
        <color theme="0"/>
      </font>
    </dxf>
    <dxf>
      <font>
        <color theme="0"/>
      </font>
    </dxf>
    <dxf>
      <font>
        <color theme="6" tint="-0.24994659260841701"/>
      </font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rgb="FFA9D08E"/>
        </top>
      </border>
    </dxf>
    <dxf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protection locked="1" hidden="0"/>
    </dxf>
    <dxf>
      <border outline="0">
        <bottom style="thin">
          <color rgb="FFA9D08E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Euphemia"/>
        <scheme val="major"/>
      </font>
      <numFmt numFmtId="167" formatCode="[$$-409]#,##0.00_ ;[Red]\-[$$-409]#,##0.00\ "/>
      <alignment horizontal="general" vertical="center" textRotation="0" wrapText="0" indent="0" justifyLastLine="0" shrinkToFit="0" readingOrder="0"/>
      <protection locked="1" hidden="0"/>
    </dxf>
    <dxf>
      <numFmt numFmtId="13" formatCode="0%"/>
      <protection locked="1" hidden="0"/>
    </dxf>
    <dxf>
      <numFmt numFmtId="13" formatCode="0%"/>
      <protection locked="1" hidden="0"/>
    </dxf>
    <dxf>
      <font>
        <strike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9"/>
        <name val="Euphemia"/>
        <scheme val="maj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/>
        <name val="Euphemia"/>
        <scheme val="major"/>
      </font>
      <numFmt numFmtId="0" formatCode="General"/>
      <protection locked="1" hidden="0"/>
    </dxf>
    <dxf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  <color theme="6" tint="-0.249977111117893"/>
        <name val="Euphemia"/>
        <scheme val="major"/>
      </font>
      <numFmt numFmtId="13" formatCode="0%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Euphemia"/>
        <scheme val="major"/>
      </font>
      <numFmt numFmtId="167" formatCode="[$$-409]#,##0.00_ ;[Red]\-[$$-409]#,##0.00\ 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6" tint="-0.24994659260841701"/>
      </font>
    </dxf>
    <dxf>
      <font>
        <b val="0"/>
        <i val="0"/>
        <u val="none"/>
        <color theme="6" tint="-0.24994659260841701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EDED4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 b="0"/>
              <a:t>Profit per day</a:t>
            </a:r>
            <a:endParaRPr lang="es-CL" sz="1400" b="0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STADISTICS!$D$3</c:f>
              <c:strCache>
                <c:ptCount val="1"/>
                <c:pt idx="0">
                  <c:v>Week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STADISTICS!$C$4:$C$8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STADISTICS!$D$4:$D$8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STADISTICS!$E$3</c:f>
              <c:strCache>
                <c:ptCount val="1"/>
                <c:pt idx="0">
                  <c:v>Week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STADISTICS!$C$4:$C$8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STADISTICS!$E$4:$E$8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STADISTICS!$F$3</c:f>
              <c:strCache>
                <c:ptCount val="1"/>
                <c:pt idx="0">
                  <c:v>Week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STADISTICS!$C$4:$C$8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STADISTICS!$F$4:$F$8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STADISTICS!$G$3</c:f>
              <c:strCache>
                <c:ptCount val="1"/>
                <c:pt idx="0">
                  <c:v>Week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STADISTICS!$C$4:$C$8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28799216"/>
        <c:axId val="928798672"/>
      </c:barChart>
      <c:catAx>
        <c:axId val="92879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798672"/>
        <c:crosses val="autoZero"/>
        <c:auto val="1"/>
        <c:lblAlgn val="ctr"/>
        <c:lblOffset val="100"/>
        <c:noMultiLvlLbl val="0"/>
      </c:catAx>
      <c:valAx>
        <c:axId val="92879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79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'WEEK-1'!$P$20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'WEEK-1'!$Q$19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'WEEK-1'!$Q$20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'WEEK-1'!$P$21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'WEEK-1'!$Q$19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'WEEK-1'!$Q$21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'WEEK-1'!$P$22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'WEEK-1'!$Q$19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'WEEK-1'!$Q$22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'WEEK-1'!$P$23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'WEEK-1'!$Q$19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'WEEK-1'!$Q$23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'WEEK-1'!$P$24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'WEEK-1'!$Q$19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'WEEK-1'!$Q$24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32948992"/>
        <c:axId val="932956064"/>
      </c:barChart>
      <c:catAx>
        <c:axId val="9329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56064"/>
        <c:crosses val="autoZero"/>
        <c:auto val="1"/>
        <c:lblAlgn val="ctr"/>
        <c:lblOffset val="100"/>
        <c:noMultiLvlLbl val="0"/>
      </c:catAx>
      <c:valAx>
        <c:axId val="932956064"/>
        <c:scaling>
          <c:orientation val="minMax"/>
        </c:scaling>
        <c:delete val="0"/>
        <c:axPos val="l"/>
        <c:numFmt formatCode="[$$-409]#,##0.00_ ;[Red]\-[$$-409]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36757692291199"/>
          <c:y val="0.90779644248326496"/>
          <c:w val="0.71858016874071995"/>
          <c:h val="6.32184281129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'WEEK-2'!$J$11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'WEEK-2'!$I$12:$I$13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'WEEK-2'!$J$12:$J$13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'WEEK-2'!$K$11</c:f>
              <c:strCache>
                <c:ptCount val="1"/>
                <c:pt idx="0">
                  <c:v>Lost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'WEEK-2'!$I$12:$I$13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'WEEK-2'!$K$12:$K$13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32947360"/>
        <c:axId val="932947904"/>
      </c:barChart>
      <c:catAx>
        <c:axId val="9329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47904"/>
        <c:crosses val="autoZero"/>
        <c:auto val="1"/>
        <c:lblAlgn val="ctr"/>
        <c:lblOffset val="100"/>
        <c:noMultiLvlLbl val="0"/>
      </c:catAx>
      <c:valAx>
        <c:axId val="93294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4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78388041239"/>
          <c:y val="5.2703201312761599E-2"/>
          <c:w val="0.72053169538146"/>
          <c:h val="0.77373360261775503"/>
        </c:manualLayout>
      </c:layout>
      <c:pieChart>
        <c:varyColors val="1"/>
        <c:ser>
          <c:idx val="0"/>
          <c:order val="0"/>
          <c:tx>
            <c:strRef>
              <c:f>'WEEK-2'!$J$2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'WEEK-2'!$I$3:$I$4</c:f>
              <c:strCache>
                <c:ptCount val="2"/>
                <c:pt idx="0">
                  <c:v>Wins</c:v>
                </c:pt>
                <c:pt idx="1">
                  <c:v>Losses</c:v>
                </c:pt>
              </c:strCache>
            </c:strRef>
          </c:cat>
          <c:val>
            <c:numRef>
              <c:f>'WEEK-2'!$J$3:$J$4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'WEEK-2'!$P$20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'WEEK-2'!$Q$19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'WEEK-2'!$Q$20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'WEEK-2'!$P$21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'WEEK-2'!$Q$19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'WEEK-2'!$Q$21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'WEEK-2'!$P$22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'WEEK-2'!$Q$19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'WEEK-2'!$Q$22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'WEEK-2'!$P$23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'WEEK-2'!$Q$19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'WEEK-2'!$Q$23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'WEEK-2'!$P$24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'WEEK-2'!$Q$19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'WEEK-2'!$Q$24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32952256"/>
        <c:axId val="932954432"/>
      </c:barChart>
      <c:catAx>
        <c:axId val="9329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54432"/>
        <c:crosses val="autoZero"/>
        <c:auto val="1"/>
        <c:lblAlgn val="ctr"/>
        <c:lblOffset val="100"/>
        <c:noMultiLvlLbl val="0"/>
      </c:catAx>
      <c:valAx>
        <c:axId val="932954432"/>
        <c:scaling>
          <c:orientation val="minMax"/>
        </c:scaling>
        <c:delete val="0"/>
        <c:axPos val="l"/>
        <c:numFmt formatCode="[$$-409]#,##0.00_ ;[Red]\-[$$-409]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5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36757692291199"/>
          <c:y val="0.90779644248326496"/>
          <c:w val="0.71858016874071995"/>
          <c:h val="6.32184281129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'WEEK-3'!$J$11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'WEEK-3'!$I$12:$I$13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'WEEK-3'!$J$12:$J$13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'WEEK-3'!$K$11</c:f>
              <c:strCache>
                <c:ptCount val="1"/>
                <c:pt idx="0">
                  <c:v>Lost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'WEEK-3'!$I$12:$I$13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'WEEK-3'!$K$12:$K$13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32957152"/>
        <c:axId val="932942464"/>
      </c:barChart>
      <c:catAx>
        <c:axId val="9329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42464"/>
        <c:crosses val="autoZero"/>
        <c:auto val="1"/>
        <c:lblAlgn val="ctr"/>
        <c:lblOffset val="100"/>
        <c:noMultiLvlLbl val="0"/>
      </c:catAx>
      <c:valAx>
        <c:axId val="9329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5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78388041239"/>
          <c:y val="5.2703201312761599E-2"/>
          <c:w val="0.72053169538146"/>
          <c:h val="0.77373360261775503"/>
        </c:manualLayout>
      </c:layout>
      <c:pieChart>
        <c:varyColors val="1"/>
        <c:ser>
          <c:idx val="0"/>
          <c:order val="0"/>
          <c:tx>
            <c:strRef>
              <c:f>'WEEK-3'!$K$2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'WEEK-3'!$I$3:$I$4</c:f>
              <c:strCache>
                <c:ptCount val="2"/>
                <c:pt idx="0">
                  <c:v>Wins</c:v>
                </c:pt>
                <c:pt idx="1">
                  <c:v>Losses</c:v>
                </c:pt>
              </c:strCache>
            </c:strRef>
          </c:cat>
          <c:val>
            <c:numRef>
              <c:f>'WEEK-3'!$J$3:$J$4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'WEEK-3'!$P$20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'WEEK-3'!$Q$19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'WEEK-3'!$Q$20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'WEEK-3'!$P$21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'WEEK-3'!$Q$19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'WEEK-3'!$Q$21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'WEEK-3'!$P$22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'WEEK-3'!$Q$19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'WEEK-3'!$Q$22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'WEEK-3'!$P$23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'WEEK-3'!$Q$19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'WEEK-3'!$Q$23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'WEEK-3'!$P$24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'WEEK-3'!$Q$19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'WEEK-3'!$Q$24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32944096"/>
        <c:axId val="932944640"/>
      </c:barChart>
      <c:catAx>
        <c:axId val="9329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44640"/>
        <c:crosses val="autoZero"/>
        <c:auto val="1"/>
        <c:lblAlgn val="ctr"/>
        <c:lblOffset val="100"/>
        <c:noMultiLvlLbl val="0"/>
      </c:catAx>
      <c:valAx>
        <c:axId val="932944640"/>
        <c:scaling>
          <c:orientation val="minMax"/>
        </c:scaling>
        <c:delete val="0"/>
        <c:axPos val="l"/>
        <c:numFmt formatCode="[$$-409]#,##0.00_ ;[Red]\-[$$-409]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4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36757692291199"/>
          <c:y val="0.90779644248326496"/>
          <c:w val="0.71858016874071995"/>
          <c:h val="6.32184281129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'WEEK-4'!$J$11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'WEEK-4'!$I$12:$I$13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'WEEK-4'!$J$12:$J$13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'WEEK-4'!$K$11</c:f>
              <c:strCache>
                <c:ptCount val="1"/>
                <c:pt idx="0">
                  <c:v>Lost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'WEEK-4'!$I$12:$I$13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'WEEK-4'!$K$12:$K$13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31670784"/>
        <c:axId val="931669152"/>
      </c:barChart>
      <c:catAx>
        <c:axId val="9316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1669152"/>
        <c:crosses val="autoZero"/>
        <c:auto val="1"/>
        <c:lblAlgn val="ctr"/>
        <c:lblOffset val="100"/>
        <c:noMultiLvlLbl val="0"/>
      </c:catAx>
      <c:valAx>
        <c:axId val="93166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16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'WEEK-4'!$P$20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'WEEK-4'!$Q$19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'WEEK-4'!$Q$20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'WEEK-4'!$P$21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'WEEK-4'!$Q$19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'WEEK-4'!$Q$21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'WEEK-4'!$P$22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'WEEK-4'!$Q$19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'WEEK-4'!$Q$22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'WEEK-4'!$P$23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'WEEK-4'!$Q$19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'WEEK-4'!$Q$23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'WEEK-4'!$P$24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'WEEK-4'!$Q$19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'WEEK-4'!$Q$24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31679488"/>
        <c:axId val="931670240"/>
      </c:barChart>
      <c:catAx>
        <c:axId val="9316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1670240"/>
        <c:crosses val="autoZero"/>
        <c:auto val="1"/>
        <c:lblAlgn val="ctr"/>
        <c:lblOffset val="100"/>
        <c:noMultiLvlLbl val="0"/>
      </c:catAx>
      <c:valAx>
        <c:axId val="931670240"/>
        <c:scaling>
          <c:orientation val="minMax"/>
        </c:scaling>
        <c:delete val="0"/>
        <c:axPos val="l"/>
        <c:numFmt formatCode="[$$-409]#,##0.00_ ;[Red]\-[$$-409]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167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36757692291199"/>
          <c:y val="0.90779644248326496"/>
          <c:w val="0.71858016874071995"/>
          <c:h val="6.32184281129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47458840372225"/>
          <c:y val="6.2868347739517133E-2"/>
          <c:w val="0.6791114292531617"/>
          <c:h val="0.782734580616417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'WEEK-4'!$I$3:$I$4</c:f>
              <c:strCache>
                <c:ptCount val="2"/>
                <c:pt idx="0">
                  <c:v>Wins</c:v>
                </c:pt>
                <c:pt idx="1">
                  <c:v>Losses</c:v>
                </c:pt>
              </c:strCache>
            </c:strRef>
          </c:cat>
          <c:val>
            <c:numRef>
              <c:f>'WEEK-4'!$J$3:$J$4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/>
              <a:t>Comparation</a:t>
            </a:r>
            <a:r>
              <a:rPr lang="es-CL" sz="1400" baseline="0"/>
              <a:t> of the progress by week</a:t>
            </a:r>
            <a:endParaRPr lang="es-CL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STADISTICS!$L$3</c:f>
              <c:strCache>
                <c:ptCount val="1"/>
                <c:pt idx="0">
                  <c:v>Week 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STADISTICS!$K$4:$K$8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STADISTICS!$L$4:$L$8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STADISTICS!$M$3</c:f>
              <c:strCache>
                <c:ptCount val="1"/>
                <c:pt idx="0">
                  <c:v>Week 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STADISTICS!$K$4:$K$8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STADISTICS!$M$4:$M$8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STADISTICS!$N$3</c:f>
              <c:strCache>
                <c:ptCount val="1"/>
                <c:pt idx="0">
                  <c:v>Week 3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STADISTICS!$K$4:$K$8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STADISTICS!$N$4:$N$8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STADISTICS!$O$3</c:f>
              <c:strCache>
                <c:ptCount val="1"/>
                <c:pt idx="0">
                  <c:v>Week 4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STADISTICS!$K$4:$K$8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STADISTICS!$O$4:$O$8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28797584"/>
        <c:axId val="928801392"/>
      </c:barChart>
      <c:catAx>
        <c:axId val="92879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01392"/>
        <c:crosses val="autoZero"/>
        <c:auto val="1"/>
        <c:lblAlgn val="ctr"/>
        <c:lblOffset val="100"/>
        <c:noMultiLvlLbl val="0"/>
      </c:catAx>
      <c:valAx>
        <c:axId val="928801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2879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tx2">
          <a:lumMod val="95000"/>
          <a:lumOff val="5000"/>
        </a:schemeClr>
      </a:outerShdw>
    </a:effectLst>
    <a:scene3d>
      <a:camera prst="orthographicFront"/>
      <a:lightRig rig="brightRoom" dir="t"/>
    </a:scene3d>
    <a:sp3d prstMaterial="translucentPowder"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Total Progress</a:t>
            </a:r>
            <a:r>
              <a:rPr lang="es-CL" baseline="0"/>
              <a:t> of the Month</a:t>
            </a:r>
            <a:endParaRPr lang="es-C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STADISTICS!$K$40</c:f>
              <c:strCache>
                <c:ptCount val="1"/>
                <c:pt idx="0">
                  <c:v>Week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STADISTICS!$L$40</c:f>
              <c:numCache>
                <c:formatCode>[$£-809]#,##0.00;[Red]\-[$£-809]#,##0.00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STADISTICS!$K$41</c:f>
              <c:strCache>
                <c:ptCount val="1"/>
                <c:pt idx="0">
                  <c:v>Week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STADISTICS!$L$41</c:f>
              <c:numCache>
                <c:formatCode>[$£-809]#,##0.00;[Red]\-[$£-809]#,##0.00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STADISTICS!$K$42</c:f>
              <c:strCache>
                <c:ptCount val="1"/>
                <c:pt idx="0">
                  <c:v>Week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STADISTICS!$L$42</c:f>
              <c:numCache>
                <c:formatCode>[$£-809]#,##0.00;[Red]\-[$£-809]#,##0.00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STADISTICS!$K$43</c:f>
              <c:strCache>
                <c:ptCount val="1"/>
                <c:pt idx="0">
                  <c:v>Week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STADISTICS!$L$43</c:f>
              <c:numCache>
                <c:formatCode>[$£-809]#,##0.00;[Red]\-[$£-809]#,##0.00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28809552"/>
        <c:axId val="928799760"/>
      </c:barChart>
      <c:catAx>
        <c:axId val="928809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28799760"/>
        <c:crosses val="autoZero"/>
        <c:auto val="1"/>
        <c:lblAlgn val="ctr"/>
        <c:lblOffset val="100"/>
        <c:noMultiLvlLbl val="0"/>
      </c:catAx>
      <c:valAx>
        <c:axId val="928799760"/>
        <c:scaling>
          <c:orientation val="minMax"/>
        </c:scaling>
        <c:delete val="0"/>
        <c:axPos val="l"/>
        <c:numFmt formatCode="[$£-809]#,##0.00;[Red]\-[$£-8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0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MONTH'!$C$15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MONTH'!$B$16:$B$17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'TOTAL MONTH'!$C$16:$C$17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 MONTH'!$D$15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MONTH'!$B$16:$B$17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'TOTAL MONTH'!$D$16:$D$17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28804112"/>
        <c:axId val="928806832"/>
      </c:barChart>
      <c:catAx>
        <c:axId val="92880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06832"/>
        <c:crosses val="autoZero"/>
        <c:auto val="1"/>
        <c:lblAlgn val="ctr"/>
        <c:lblOffset val="100"/>
        <c:noMultiLvlLbl val="0"/>
      </c:catAx>
      <c:valAx>
        <c:axId val="92880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0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78388041239"/>
          <c:y val="5.2703201312761599E-2"/>
          <c:w val="0.72053169538146"/>
          <c:h val="0.77373360261775503"/>
        </c:manualLayout>
      </c:layout>
      <c:pieChart>
        <c:varyColors val="1"/>
        <c:ser>
          <c:idx val="0"/>
          <c:order val="0"/>
          <c:tx>
            <c:strRef>
              <c:f>'TOTAL MONTH'!$D$2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explosion val="4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04A3080-262A-4A9B-922D-A78C53A65403}" type="PERCENTAGE">
                      <a:rPr lang="en-US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GT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C95AEEB-2096-42C1-8140-8F303DFD1AB9}" type="PERCENTAGE">
                      <a:rPr lang="en-US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GT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MONTH'!$B$3:$B$4</c:f>
              <c:strCache>
                <c:ptCount val="2"/>
                <c:pt idx="0">
                  <c:v>Total Win</c:v>
                </c:pt>
                <c:pt idx="1">
                  <c:v>Total Loss</c:v>
                </c:pt>
              </c:strCache>
            </c:strRef>
          </c:cat>
          <c:val>
            <c:numRef>
              <c:f>'TOTAL MONTH'!$D$3:$D$4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% WINS PER CURRENCY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MONTH'!$J$3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 MONTH'!$J$4</c:f>
              <c:strCache>
                <c:ptCount val="1"/>
                <c:pt idx="0">
                  <c:v>GBP/USD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'TOTAL MONTH'!$J$5</c:f>
              <c:strCache>
                <c:ptCount val="1"/>
                <c:pt idx="0">
                  <c:v>USD/JPY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'TOTAL MONTH'!$J$6</c:f>
              <c:strCache>
                <c:ptCount val="1"/>
                <c:pt idx="0">
                  <c:v>USD/CHF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'TOTAL MONTH'!$J$7</c:f>
              <c:strCache>
                <c:ptCount val="1"/>
                <c:pt idx="0">
                  <c:v>AUD/USD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'TOTAL MONTH'!$J$8</c:f>
              <c:strCache>
                <c:ptCount val="1"/>
                <c:pt idx="0">
                  <c:v>USD/CAD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'TOTAL MONTH'!$J$9</c:f>
              <c:strCache>
                <c:ptCount val="1"/>
                <c:pt idx="0">
                  <c:v>EUR/GBP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'TOTAL MONTH'!$J$10</c:f>
              <c:strCache>
                <c:ptCount val="1"/>
                <c:pt idx="0">
                  <c:v>EUR/JPY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MONTH'!$L$10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'TOTAL MONTH'!$J$11</c:f>
              <c:strCache>
                <c:ptCount val="1"/>
                <c:pt idx="0">
                  <c:v>GBP/JPY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MONTH'!$L$11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'TOTAL MONTH'!$J$13</c:f>
              <c:strCache>
                <c:ptCount val="1"/>
                <c:pt idx="0">
                  <c:v>EUR/CHF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MONTH'!$L$13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'TOTAL MONTH'!$J$14</c:f>
              <c:strCache>
                <c:ptCount val="1"/>
                <c:pt idx="0">
                  <c:v>AUD/JPY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MONTH'!$L$14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'TOTAL MONTH'!$J$15</c:f>
              <c:strCache>
                <c:ptCount val="1"/>
                <c:pt idx="0">
                  <c:v>GBP/CHF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MONTH'!$L$15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'TOTAL MONTH'!$J$16</c:f>
              <c:strCache>
                <c:ptCount val="1"/>
                <c:pt idx="0">
                  <c:v>NZD/USD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MONTH'!$L$16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'TOTAL MONTH'!$J$12</c:f>
              <c:strCache>
                <c:ptCount val="1"/>
                <c:pt idx="0">
                  <c:v>EUR/AUD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MONTH'!$L$2</c:f>
              <c:strCache>
                <c:ptCount val="1"/>
                <c:pt idx="0">
                  <c:v>% win</c:v>
                </c:pt>
              </c:strCache>
            </c:strRef>
          </c:cat>
          <c:val>
            <c:numRef>
              <c:f>'TOTAL MONTH'!$L$12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8811728"/>
        <c:axId val="928806288"/>
      </c:barChart>
      <c:catAx>
        <c:axId val="92881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06288"/>
        <c:crosses val="autoZero"/>
        <c:auto val="1"/>
        <c:lblAlgn val="ctr"/>
        <c:lblOffset val="100"/>
        <c:noMultiLvlLbl val="0"/>
      </c:catAx>
      <c:valAx>
        <c:axId val="928806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1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PROFIT PER CURRENCY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MONTH'!$J$3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MONTH'!$K$3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 MONTH'!$J$4</c:f>
              <c:strCache>
                <c:ptCount val="1"/>
                <c:pt idx="0">
                  <c:v>GBP/USD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MONTH'!$K$4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'TOTAL MONTH'!$J$5</c:f>
              <c:strCache>
                <c:ptCount val="1"/>
                <c:pt idx="0">
                  <c:v>USD/JPY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MONTH'!$K$5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'TOTAL MONTH'!$J$6</c:f>
              <c:strCache>
                <c:ptCount val="1"/>
                <c:pt idx="0">
                  <c:v>USD/CHF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MONTH'!$K$6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'TOTAL MONTH'!$J$7</c:f>
              <c:strCache>
                <c:ptCount val="1"/>
                <c:pt idx="0">
                  <c:v>AUD/USD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MONTH'!$K$7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'TOTAL MONTH'!$J$8</c:f>
              <c:strCache>
                <c:ptCount val="1"/>
                <c:pt idx="0">
                  <c:v>USD/CAD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MONTH'!$K$8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'TOTAL MONTH'!$J$9</c:f>
              <c:strCache>
                <c:ptCount val="1"/>
                <c:pt idx="0">
                  <c:v>EUR/GBP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MONTH'!$K$9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'TOTAL MONTH'!$J$10</c:f>
              <c:strCache>
                <c:ptCount val="1"/>
                <c:pt idx="0">
                  <c:v>EUR/JPY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MONTH'!$K$10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'TOTAL MONTH'!$J$11</c:f>
              <c:strCache>
                <c:ptCount val="1"/>
                <c:pt idx="0">
                  <c:v>GBP/JPY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MONTH'!$K$11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'TOTAL MONTH'!$J$13</c:f>
              <c:strCache>
                <c:ptCount val="1"/>
                <c:pt idx="0">
                  <c:v>EUR/CHF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MONTH'!$K$13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'TOTAL MONTH'!$J$14</c:f>
              <c:strCache>
                <c:ptCount val="1"/>
                <c:pt idx="0">
                  <c:v>AUD/JPY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MONTH'!$K$14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'TOTAL MONTH'!$J$15</c:f>
              <c:strCache>
                <c:ptCount val="1"/>
                <c:pt idx="0">
                  <c:v>GBP/CHF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MONTH'!$K$15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'TOTAL MONTH'!$J$16</c:f>
              <c:strCache>
                <c:ptCount val="1"/>
                <c:pt idx="0">
                  <c:v>NZD/USD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MONTH'!$K$16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'TOTAL MONTH'!$J$12</c:f>
              <c:strCache>
                <c:ptCount val="1"/>
                <c:pt idx="0">
                  <c:v>EUR/AUD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MONTH'!$K$2</c:f>
              <c:strCache>
                <c:ptCount val="1"/>
                <c:pt idx="0">
                  <c:v>Profit</c:v>
                </c:pt>
              </c:strCache>
            </c:strRef>
          </c:cat>
          <c:val>
            <c:numRef>
              <c:f>'TOTAL MONTH'!$K$12</c:f>
              <c:numCache>
                <c:formatCode>[$$-409]#,##0.00_ ;[Red]\-[$$-409]#,##0.00\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8808464"/>
        <c:axId val="928810640"/>
      </c:barChart>
      <c:catAx>
        <c:axId val="92880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10640"/>
        <c:crosses val="autoZero"/>
        <c:auto val="1"/>
        <c:lblAlgn val="ctr"/>
        <c:lblOffset val="100"/>
        <c:noMultiLvlLbl val="0"/>
      </c:catAx>
      <c:valAx>
        <c:axId val="9288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.00_ ;[Red]\-[$$-409]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2880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'WEEK-1'!$J$11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'WEEK-1'!$I$12:$I$13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'WEEK-1'!$J$12:$J$13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'WEEK-1'!$K$11</c:f>
              <c:strCache>
                <c:ptCount val="1"/>
                <c:pt idx="0">
                  <c:v>Lost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'WEEK-1'!$I$12:$I$13</c:f>
              <c:strCache>
                <c:ptCount val="2"/>
                <c:pt idx="0">
                  <c:v>CPS_5m</c:v>
                </c:pt>
                <c:pt idx="1">
                  <c:v>CPS_60s</c:v>
                </c:pt>
              </c:strCache>
            </c:strRef>
          </c:cat>
          <c:val>
            <c:numRef>
              <c:f>'WEEK-1'!$K$12:$K$13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86081296"/>
        <c:axId val="932953344"/>
      </c:barChart>
      <c:catAx>
        <c:axId val="78608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32953344"/>
        <c:crosses val="autoZero"/>
        <c:auto val="1"/>
        <c:lblAlgn val="ctr"/>
        <c:lblOffset val="100"/>
        <c:noMultiLvlLbl val="0"/>
      </c:catAx>
      <c:valAx>
        <c:axId val="93295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8608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78388041239"/>
          <c:y val="5.2703201312761599E-2"/>
          <c:w val="0.72053169538146"/>
          <c:h val="0.77373360261775503"/>
        </c:manualLayout>
      </c:layout>
      <c:pieChart>
        <c:varyColors val="1"/>
        <c:ser>
          <c:idx val="0"/>
          <c:order val="0"/>
          <c:tx>
            <c:strRef>
              <c:f>'WEEK-1'!$J$2</c:f>
              <c:strCache>
                <c:ptCount val="1"/>
                <c:pt idx="0">
                  <c:v>N°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'WEEK-1'!$I$3:$I$4</c:f>
              <c:strCache>
                <c:ptCount val="2"/>
                <c:pt idx="0">
                  <c:v>Wins</c:v>
                </c:pt>
                <c:pt idx="1">
                  <c:v>Losses</c:v>
                </c:pt>
              </c:strCache>
            </c:strRef>
          </c:cat>
          <c:val>
            <c:numRef>
              <c:f>'WEEK-1'!$J$3:$J$4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2380</xdr:colOff>
      <xdr:row>1</xdr:row>
      <xdr:rowOff>47626</xdr:rowOff>
    </xdr:from>
    <xdr:to>
      <xdr:col>7</xdr:col>
      <xdr:colOff>0</xdr:colOff>
      <xdr:row>26</xdr:row>
      <xdr:rowOff>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47626</xdr:colOff>
      <xdr:row>2</xdr:row>
      <xdr:rowOff>0</xdr:rowOff>
    </xdr:from>
    <xdr:to>
      <xdr:col>19</xdr:col>
      <xdr:colOff>35719</xdr:colOff>
      <xdr:row>31</xdr:row>
      <xdr:rowOff>23812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928684</xdr:colOff>
      <xdr:row>31</xdr:row>
      <xdr:rowOff>182163</xdr:rowOff>
    </xdr:from>
    <xdr:to>
      <xdr:col>15</xdr:col>
      <xdr:colOff>0</xdr:colOff>
      <xdr:row>53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15</xdr:col>
      <xdr:colOff>11906</xdr:colOff>
      <xdr:row>33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276538</xdr:colOff>
      <xdr:row>0</xdr:row>
      <xdr:rowOff>190501</xdr:rowOff>
    </xdr:from>
    <xdr:to>
      <xdr:col>7</xdr:col>
      <xdr:colOff>0</xdr:colOff>
      <xdr:row>13</xdr:row>
      <xdr:rowOff>-1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200023</xdr:colOff>
      <xdr:row>36</xdr:row>
      <xdr:rowOff>0</xdr:rowOff>
    </xdr:from>
    <xdr:to>
      <xdr:col>15</xdr:col>
      <xdr:colOff>-1</xdr:colOff>
      <xdr:row>53</xdr:row>
      <xdr:rowOff>35718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53</xdr:row>
      <xdr:rowOff>190499</xdr:rowOff>
    </xdr:from>
    <xdr:to>
      <xdr:col>15</xdr:col>
      <xdr:colOff>-1</xdr:colOff>
      <xdr:row>76</xdr:row>
      <xdr:rowOff>190498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535782</xdr:colOff>
      <xdr:row>21</xdr:row>
      <xdr:rowOff>47625</xdr:rowOff>
    </xdr:from>
    <xdr:to>
      <xdr:col>4</xdr:col>
      <xdr:colOff>750094</xdr:colOff>
      <xdr:row>32</xdr:row>
      <xdr:rowOff>67355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970" y="4131469"/>
          <a:ext cx="3083718" cy="21271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178594</xdr:colOff>
      <xdr:row>22</xdr:row>
      <xdr:rowOff>201739</xdr:rowOff>
    </xdr:from>
    <xdr:to>
      <xdr:col>14</xdr:col>
      <xdr:colOff>11906</xdr:colOff>
      <xdr:row>42</xdr:row>
      <xdr:rowOff>11906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226219</xdr:colOff>
      <xdr:row>1</xdr:row>
      <xdr:rowOff>1</xdr:rowOff>
    </xdr:from>
    <xdr:to>
      <xdr:col>14</xdr:col>
      <xdr:colOff>-1</xdr:colOff>
      <xdr:row>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24</xdr:row>
      <xdr:rowOff>194073</xdr:rowOff>
    </xdr:from>
    <xdr:to>
      <xdr:col>21</xdr:col>
      <xdr:colOff>0</xdr:colOff>
      <xdr:row>40</xdr:row>
      <xdr:rowOff>190500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178594</xdr:colOff>
      <xdr:row>22</xdr:row>
      <xdr:rowOff>201739</xdr:rowOff>
    </xdr:from>
    <xdr:to>
      <xdr:col>14</xdr:col>
      <xdr:colOff>11906</xdr:colOff>
      <xdr:row>42</xdr:row>
      <xdr:rowOff>11906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226219</xdr:colOff>
      <xdr:row>1</xdr:row>
      <xdr:rowOff>1</xdr:rowOff>
    </xdr:from>
    <xdr:to>
      <xdr:col>14</xdr:col>
      <xdr:colOff>-1</xdr:colOff>
      <xdr:row>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24</xdr:row>
      <xdr:rowOff>194073</xdr:rowOff>
    </xdr:from>
    <xdr:to>
      <xdr:col>21</xdr:col>
      <xdr:colOff>0</xdr:colOff>
      <xdr:row>40</xdr:row>
      <xdr:rowOff>190500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178594</xdr:colOff>
      <xdr:row>22</xdr:row>
      <xdr:rowOff>201739</xdr:rowOff>
    </xdr:from>
    <xdr:to>
      <xdr:col>14</xdr:col>
      <xdr:colOff>11906</xdr:colOff>
      <xdr:row>42</xdr:row>
      <xdr:rowOff>11906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226219</xdr:colOff>
      <xdr:row>1</xdr:row>
      <xdr:rowOff>1</xdr:rowOff>
    </xdr:from>
    <xdr:to>
      <xdr:col>14</xdr:col>
      <xdr:colOff>-1</xdr:colOff>
      <xdr:row>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24</xdr:row>
      <xdr:rowOff>194073</xdr:rowOff>
    </xdr:from>
    <xdr:to>
      <xdr:col>21</xdr:col>
      <xdr:colOff>0</xdr:colOff>
      <xdr:row>40</xdr:row>
      <xdr:rowOff>190500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178594</xdr:colOff>
      <xdr:row>22</xdr:row>
      <xdr:rowOff>201739</xdr:rowOff>
    </xdr:from>
    <xdr:to>
      <xdr:col>14</xdr:col>
      <xdr:colOff>11906</xdr:colOff>
      <xdr:row>42</xdr:row>
      <xdr:rowOff>11906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24</xdr:row>
      <xdr:rowOff>194073</xdr:rowOff>
    </xdr:from>
    <xdr:to>
      <xdr:col>21</xdr:col>
      <xdr:colOff>0</xdr:colOff>
      <xdr:row>40</xdr:row>
      <xdr:rowOff>190500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214312</xdr:colOff>
      <xdr:row>0</xdr:row>
      <xdr:rowOff>98821</xdr:rowOff>
    </xdr:from>
    <xdr:to>
      <xdr:col>14</xdr:col>
      <xdr:colOff>23811</xdr:colOff>
      <xdr:row>9</xdr:row>
      <xdr:rowOff>23811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323851</xdr:colOff>
      <xdr:row>4</xdr:row>
      <xdr:rowOff>142874</xdr:rowOff>
    </xdr:from>
    <xdr:to>
      <xdr:col>18</xdr:col>
      <xdr:colOff>266700</xdr:colOff>
      <xdr:row>19</xdr:row>
      <xdr:rowOff>161925</xdr:rowOff>
    </xdr:to>
    <xdr:sp macro="" textlink="">
      <xdr:nvSpPr>
        <xdr:cNvPr id="2" name="CuadroTexto 1"/>
        <xdr:cNvSpPr txBox="1"/>
      </xdr:nvSpPr>
      <xdr:spPr>
        <a:xfrm>
          <a:off x="4086226" y="1209674"/>
          <a:ext cx="4848224" cy="373380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First</a:t>
          </a:r>
          <a:r>
            <a:rPr lang="es-CL" sz="1100"/>
            <a:t> Insert</a:t>
          </a:r>
          <a:r>
            <a:rPr lang="es-CL" sz="1100" baseline="0"/>
            <a:t> this data:</a:t>
          </a:r>
        </a:p>
        <a:p>
          <a:r>
            <a:rPr lang="es-CL" sz="1100" baseline="0"/>
            <a:t>- Account Balance</a:t>
          </a:r>
        </a:p>
        <a:p>
          <a:r>
            <a:rPr lang="es-CL" sz="1100" baseline="0"/>
            <a:t>- Payout for 60 seconds</a:t>
          </a:r>
        </a:p>
        <a:p>
          <a:r>
            <a:rPr lang="es-CL" sz="1100" baseline="0"/>
            <a:t>- Payout for 5 minutes</a:t>
          </a:r>
        </a:p>
        <a:p>
          <a:endParaRPr lang="es-CL" sz="1100" baseline="0"/>
        </a:p>
        <a:p>
          <a:r>
            <a:rPr lang="es-CL" sz="1100" b="1" baseline="0"/>
            <a:t>Second</a:t>
          </a:r>
          <a:r>
            <a:rPr lang="es-CL" sz="1100" baseline="0"/>
            <a:t>:</a:t>
          </a:r>
        </a:p>
        <a:p>
          <a:r>
            <a:rPr lang="es-CL" sz="1100" baseline="0"/>
            <a:t>- Insert the Percentage (%) of your Account Balance you want it to invest.</a:t>
          </a:r>
        </a:p>
        <a:p>
          <a:r>
            <a:rPr lang="es-CL" sz="1100" baseline="0"/>
            <a:t>OR</a:t>
          </a:r>
        </a:p>
        <a:p>
          <a:r>
            <a:rPr lang="es-CL" sz="1100" baseline="0"/>
            <a:t>- Insert the exactly amount of Money ($) you want to invest.</a:t>
          </a:r>
        </a:p>
        <a:p>
          <a:endParaRPr lang="es-CL" sz="1100" baseline="0"/>
        </a:p>
        <a:p>
          <a:r>
            <a:rPr lang="es-CL" sz="1100" baseline="0"/>
            <a:t>Example:</a:t>
          </a:r>
        </a:p>
        <a:p>
          <a:r>
            <a:rPr lang="es-CL" sz="1100"/>
            <a:t>Account</a:t>
          </a:r>
          <a:r>
            <a:rPr lang="es-CL" sz="1100" baseline="0"/>
            <a:t> Balance: 250 $</a:t>
          </a:r>
        </a:p>
        <a:p>
          <a:r>
            <a:rPr lang="es-CL" sz="1100" baseline="0"/>
            <a:t>Payout: 80% for 60 seconds and 73% for 5 minutes expiry.</a:t>
          </a:r>
        </a:p>
        <a:p>
          <a:endParaRPr lang="es-CL" sz="1100" baseline="0"/>
        </a:p>
        <a:p>
          <a:r>
            <a:rPr lang="es-CL" sz="1100"/>
            <a:t>You want</a:t>
          </a:r>
          <a:r>
            <a:rPr lang="es-CL" sz="1100" baseline="0"/>
            <a:t> invest 7 $, so your % will be calculated as 3%.</a:t>
          </a:r>
        </a:p>
        <a:p>
          <a:r>
            <a:rPr lang="es-CL" sz="1100" baseline="0"/>
            <a:t>If you want to work with percentage, 2 % for example your investment will be calculated as 5 $. </a:t>
          </a:r>
        </a:p>
        <a:p>
          <a:endParaRPr lang="es-CL" sz="1100" baseline="0"/>
        </a:p>
        <a:p>
          <a:r>
            <a:rPr lang="es-CL" sz="1100" baseline="0"/>
            <a:t>Fill just one of the values... Percentage or Amount, not both.</a:t>
          </a:r>
        </a:p>
        <a:p>
          <a:endParaRPr lang="es-CL" sz="1100" baseline="0"/>
        </a:p>
        <a:p>
          <a:r>
            <a:rPr lang="es-CL" sz="1100" baseline="0"/>
            <a:t>The rest is easy.. the Excel will do everything. Enjoy!</a:t>
          </a:r>
        </a:p>
        <a:p>
          <a:endParaRPr lang="es-CL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49091525cf01b45/02-2014-TR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M"/>
      <sheetName val="Semanal"/>
      <sheetName val="RESUMEN MENSUAL"/>
      <sheetName val="BEGIN"/>
      <sheetName val="VIE-27"/>
      <sheetName val="JUE-26"/>
      <sheetName val="MIE-25"/>
      <sheetName val="MAR-24"/>
      <sheetName val="LUN-23"/>
      <sheetName val="VIE-20"/>
      <sheetName val="JUE-19"/>
      <sheetName val="MAR-17"/>
      <sheetName val="LUN-16"/>
      <sheetName val="VIE-13"/>
      <sheetName val="JUE-12"/>
      <sheetName val="MIE-11"/>
      <sheetName val="MAR-10"/>
      <sheetName val="LUN-9"/>
      <sheetName val="VIE-6"/>
      <sheetName val="JUE-5"/>
      <sheetName val="MIE-4"/>
      <sheetName val="MAR-3"/>
      <sheetName val="LUN-2"/>
      <sheetName val="END"/>
      <sheetName val="Ingreso de Datos"/>
      <sheetName val="02-2014-TRADES.xlsx"/>
      <sheetName val="02-2014-TRADES"/>
    </sheetNames>
    <sheetDataSet>
      <sheetData sheetId="0"/>
      <sheetData sheetId="1">
        <row r="35">
          <cell r="N35">
            <v>-527.97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55" name="Tabela16334432356" displayName="Tabela16334432356" ref="J2:O16" totalsRowShown="0" headerRowDxfId="325" dataDxfId="324">
  <autoFilter ref="J2:O16"/>
  <tableColumns count="6">
    <tableColumn id="1" name="Currency" dataDxfId="323"/>
    <tableColumn id="2" name="Profit" dataDxfId="322">
      <calculatedColumnFormula>SUM(#REF!)</calculatedColumnFormula>
    </tableColumn>
    <tableColumn id="3" name="% win" dataDxfId="321">
      <calculatedColumnFormula>IFERROR(N3/(Tabela16334432356[[#This Row],[Total Ope.]]),0)</calculatedColumnFormula>
    </tableColumn>
    <tableColumn id="4" name="Total Ope." dataDxfId="320">
      <calculatedColumnFormula>SUM(#REF!)</calculatedColumnFormula>
    </tableColumn>
    <tableColumn id="5" name="Won" dataDxfId="319">
      <calculatedColumnFormula>SUM(#REF!)</calculatedColumnFormula>
    </tableColumn>
    <tableColumn id="6" name="Loss" dataDxfId="318">
      <calculatedColumnFormula>Tabela16334432356[[#This Row],[Total Ope.]]-Tabela16334432356[[#This Row],[Won]]</calculatedColumnFormula>
    </tableColumn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28" name="Tabela163344323761061318573707585909585429" displayName="Tabela163344323761061318573707585909585429" ref="P2:U16" totalsRowShown="0" headerRowDxfId="202" dataDxfId="201">
  <autoFilter ref="P2:U16"/>
  <tableColumns count="6">
    <tableColumn id="1" name="Currency" dataDxfId="200"/>
    <tableColumn id="2" name="Profit" dataDxfId="199"/>
    <tableColumn id="3" name="% win" dataDxfId="198">
      <calculatedColumnFormula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calculatedColumnFormula>
    </tableColumn>
    <tableColumn id="4" name="Total Ope." dataDxfId="197">
      <calculatedColumnFormula>COUNTIF(Tabela2734451224771071419605718086919686530[Currency],Tabela163344323761061318573707585909585429[[#This Row],[Currency]])</calculatedColumnFormula>
    </tableColumn>
    <tableColumn id="5" name="Win" dataDxfId="196">
      <calculatedColumnFormula>COUNTIFS(Tabela2734451224771071419605718086919686530[Currency],Tabela163344323761061318573707585909585429[[#This Row],[Currency]],Tabela2734451224771071419605718086919686530[Profit],"&gt;0")</calculatedColumnFormula>
    </tableColumn>
    <tableColumn id="7" name="L" dataDxfId="195">
      <calculatedColumnFormula>COUNTIFS(Tabela2734451224771071419605718086919686530[Currency],Tabela163344323761061318573707585909585429[[#This Row],[Currency]],Tabela2734451224771071419605718086919686530[Profit],"&lt;0")</calculatedColumnFormula>
    </tableColumn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29" name="Tabela2734451224771071419605718086919686530" displayName="Tabela2734451224771071419605718086919686530" ref="B2:G204" headerRowDxfId="194" dataDxfId="192" totalsRowDxfId="190" headerRowBorderDxfId="193" tableBorderDxfId="191">
  <autoFilter ref="B2:G204"/>
  <tableColumns count="6">
    <tableColumn id="1" name="Day" totalsRowLabel="Total" dataDxfId="189" totalsRowDxfId="188"/>
    <tableColumn id="2" name="Currency" dataDxfId="187" totalsRowDxfId="186"/>
    <tableColumn id="5" name="CPS" dataDxfId="185" totalsRowDxfId="184"/>
    <tableColumn id="3" name="Result" dataDxfId="183" totalsRowDxfId="182"/>
    <tableColumn id="6" name="Points" dataDxfId="181" totalsRowDxfId="180"/>
    <tableColumn id="4" name="Profit" totalsRowFunction="sum" dataDxfId="179"/>
  </tableColumns>
  <tableStyleInfo name="TableStyleMedium11" showFirstColumn="0" showLastColumn="0" showRowStripes="0" showColumnStripes="0"/>
</table>
</file>

<file path=xl/tables/table12.xml><?xml version="1.0" encoding="utf-8"?>
<table xmlns="http://schemas.openxmlformats.org/spreadsheetml/2006/main" id="30" name="Tabla1374915267910916216210738288939888631" displayName="Tabla1374915267910916216210738288939888631" ref="I11:N15" totalsRowShown="0" headerRowDxfId="178" dataDxfId="177">
  <autoFilter ref="I11:N15"/>
  <tableColumns count="6">
    <tableColumn id="1" name="Type" dataDxfId="176"/>
    <tableColumn id="2" name="Win" dataDxfId="175"/>
    <tableColumn id="3" name="Lost" dataDxfId="174"/>
    <tableColumn id="4" name="% W" dataDxfId="173"/>
    <tableColumn id="5" name="% L" dataDxfId="172"/>
    <tableColumn id="6" name="Lucro" dataDxfId="171">
      <calculatedColumnFormula>SUMIF(D1:D49,I12,F1:F49)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31" name="Tabla474254203184110172263127483899499892632" displayName="Tabla474254203184110172263127483899499892632" ref="I2:K9" totalsRowShown="0" headerRowDxfId="170" dataDxfId="169" tableBorderDxfId="168">
  <autoFilter ref="I2:K9"/>
  <tableColumns count="3">
    <tableColumn id="1" name="`" dataDxfId="167"/>
    <tableColumn id="2" name="N°" dataDxfId="166"/>
    <tableColumn id="3" name="%" dataDxfId="165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32" name="Tabla383546132578108152061972818792978772733" displayName="Tabla383546132578108152061972818792978772733" ref="P19:U24" totalsRowShown="0" headerRowDxfId="164" dataDxfId="163">
  <autoFilter ref="P19:U24"/>
  <tableColumns count="6">
    <tableColumn id="1" name="Dia" dataDxfId="162"/>
    <tableColumn id="2" name="Profit" dataDxfId="161"/>
    <tableColumn id="4" name="% won" dataDxfId="160">
      <calculatedColumnFormula>IFERROR((COUNTIFS(Tabela2734451224771071419605718086919686530[Day],Tabla383546132578108152061972818792978772733[[#This Row],[Dia]],Tabela2734451224771071419605718086919686530[Profit],"&gt;0"))/COUNTIF(Tabela2734451224771071419605718086919686530[Day],Tabla383546132578108152061972818792978772733[[#This Row],[Dia]]),0)</calculatedColumnFormula>
    </tableColumn>
    <tableColumn id="5" name="Total Ope." dataDxfId="159">
      <calculatedColumnFormula>COUNTIF(Tabela2734451224771071419605718086919686530[Day],Tabla383546132578108152061972818792978772733[[#This Row],[Dia]])</calculatedColumnFormula>
    </tableColumn>
    <tableColumn id="3" name="Win" dataDxfId="158">
      <calculatedColumnFormula>COUNTIFS(Tabela2734451224771071419605718086919686530[Day],Tabla383546132578108152061972818792978772733[[#This Row],[Dia]],Tabela2734451224771071419605718086919686530[Profit],"&gt;0")</calculatedColumnFormula>
    </tableColumn>
    <tableColumn id="7" name="L" dataDxfId="157">
      <calculatedColumnFormula>COUNTIFS(Tabela2734451224771071419605718086919686530[Day],Tabla383546132578108152061972818792978772733[[#This Row],[Dia]],Tabela2734451224771071419605718086919686530[Profit],"&lt;0")</calculatedColumnFormula>
    </tableColumn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33" name="Tabla3835461325781081520619728187929787722834" displayName="Tabla3835461325781081520619728187929787722834" ref="I17:K22" totalsRowShown="0" headerRowDxfId="156" dataDxfId="155">
  <autoFilter ref="I17:K22"/>
  <tableColumns count="3">
    <tableColumn id="1" name="Dia" dataDxfId="154"/>
    <tableColumn id="2" name="PROFIT" dataDxfId="153">
      <calculatedColumnFormula>SUMIF(B3:B204,I18,G3:G204)</calculatedColumnFormula>
    </tableColumn>
    <tableColumn id="4" name="POINTS" dataDxfId="152" dataCellStyle="Millares">
      <calculatedColumnFormula>SUMIF(B3:B204,I18,F3:F204)</calculatedColumnFormula>
    </tableColumn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id="34" name="Tabela16334432376106131857370758590958542935" displayName="Tabela16334432376106131857370758590958542935" ref="P2:U16" totalsRowShown="0" headerRowDxfId="126" dataDxfId="125">
  <autoFilter ref="P2:U16"/>
  <tableColumns count="6">
    <tableColumn id="1" name="Currency" dataDxfId="124"/>
    <tableColumn id="2" name="Profit" dataDxfId="123"/>
    <tableColumn id="3" name="% win" dataDxfId="122">
      <calculatedColumnFormula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calculatedColumnFormula>
    </tableColumn>
    <tableColumn id="4" name="Total Ope." dataDxfId="121">
      <calculatedColumnFormula>COUNTIF(Tabela273445122477107141960571808691968653036[Currency],Tabela16334432376106131857370758590958542935[[#This Row],[Currency]])</calculatedColumnFormula>
    </tableColumn>
    <tableColumn id="5" name="Win" dataDxfId="120">
      <calculatedColumnFormula>COUNTIFS(Tabela273445122477107141960571808691968653036[Currency],Tabela16334432376106131857370758590958542935[[#This Row],[Currency]],Tabela273445122477107141960571808691968653036[Profit],"&gt;0")</calculatedColumnFormula>
    </tableColumn>
    <tableColumn id="7" name="L" dataDxfId="119">
      <calculatedColumnFormula>COUNTIFS(Tabela273445122477107141960571808691968653036[Currency],Tabela16334432376106131857370758590958542935[[#This Row],[Currency]],Tabela273445122477107141960571808691968653036[Profit],"&lt;0")</calculatedColumnFormula>
    </tableColumn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35" name="Tabela273445122477107141960571808691968653036" displayName="Tabela273445122477107141960571808691968653036" ref="B2:G204" headerRowDxfId="118" dataDxfId="116" totalsRowDxfId="114" headerRowBorderDxfId="117" tableBorderDxfId="115">
  <autoFilter ref="B2:G204"/>
  <tableColumns count="6">
    <tableColumn id="1" name="Day" totalsRowLabel="Total" dataDxfId="113" totalsRowDxfId="112"/>
    <tableColumn id="2" name="Currency" dataDxfId="111" totalsRowDxfId="110"/>
    <tableColumn id="5" name="CPS" dataDxfId="109" totalsRowDxfId="108"/>
    <tableColumn id="3" name="Result" dataDxfId="107" totalsRowDxfId="106"/>
    <tableColumn id="6" name="Points" dataDxfId="105" totalsRowDxfId="104"/>
    <tableColumn id="4" name="Profit" totalsRowFunction="sum" dataDxfId="103"/>
  </tableColumns>
  <tableStyleInfo name="TableStyleMedium11" showFirstColumn="0" showLastColumn="0" showRowStripes="0" showColumnStripes="0"/>
</table>
</file>

<file path=xl/tables/table18.xml><?xml version="1.0" encoding="utf-8"?>
<table xmlns="http://schemas.openxmlformats.org/spreadsheetml/2006/main" id="36" name="Tabla137491526791091621621073828893988863137" displayName="Tabla137491526791091621621073828893988863137" ref="I11:N15" totalsRowShown="0" headerRowDxfId="102" dataDxfId="101">
  <autoFilter ref="I11:N15"/>
  <tableColumns count="6">
    <tableColumn id="1" name="Type" dataDxfId="100"/>
    <tableColumn id="2" name="Win" dataDxfId="99"/>
    <tableColumn id="3" name="Lost" dataDxfId="98"/>
    <tableColumn id="4" name="% W" dataDxfId="97"/>
    <tableColumn id="5" name="% L" dataDxfId="96"/>
    <tableColumn id="6" name="Lucro" dataDxfId="95">
      <calculatedColumnFormula>SUMIF(D1:D49,I12,F1:F49)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37" name="Tabla47425420318411017226312748389949989263238" displayName="Tabla47425420318411017226312748389949989263238" ref="I2:K9" totalsRowShown="0" headerRowDxfId="94" dataDxfId="93" tableBorderDxfId="92">
  <autoFilter ref="I2:K9"/>
  <tableColumns count="3">
    <tableColumn id="1" name="`" dataDxfId="91"/>
    <tableColumn id="2" name="N°" dataDxfId="90"/>
    <tableColumn id="3" name="%" dataDxfId="8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8" name="Tabla13749152659" displayName="Tabla13749152659" ref="B15:G19" totalsRowShown="0" headerRowDxfId="317" dataDxfId="316">
  <tableColumns count="6">
    <tableColumn id="1" name="Type" dataDxfId="315"/>
    <tableColumn id="2" name="Win" dataDxfId="314">
      <calculatedColumnFormula>SUM(BEGIN:END!J12)</calculatedColumnFormula>
    </tableColumn>
    <tableColumn id="3" name="Loss" dataDxfId="313">
      <calculatedColumnFormula>SUM(BEGIN:END!K12)</calculatedColumnFormula>
    </tableColumn>
    <tableColumn id="4" name="% W" dataDxfId="312">
      <calculatedColumnFormula>IFERROR(C16/(C16+D16),0)</calculatedColumnFormula>
    </tableColumn>
    <tableColumn id="5" name="% L" dataDxfId="311">
      <calculatedColumnFormula>IFERROR(D16/(C16+D16),0)</calculatedColumnFormula>
    </tableColumn>
    <tableColumn id="6" name="Lucro" dataDxfId="310">
      <calculatedColumnFormula>SUM(BEGIN:END!N12)</calculatedColumnFormula>
    </tableColumn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38" name="Tabla38354613257810815206197281879297877273339" displayName="Tabla38354613257810815206197281879297877273339" ref="P19:U24" totalsRowShown="0" headerRowDxfId="88" dataDxfId="87">
  <autoFilter ref="P19:U24"/>
  <tableColumns count="6">
    <tableColumn id="1" name="Dia" dataDxfId="86"/>
    <tableColumn id="2" name="Profit" dataDxfId="85"/>
    <tableColumn id="4" name="% won" dataDxfId="84">
      <calculatedColumnFormula>IFERROR((COUNTIFS(Tabela273445122477107141960571808691968653036[Day],Tabla38354613257810815206197281879297877273339[[#This Row],[Dia]],Tabela273445122477107141960571808691968653036[Profit],"&gt;0"))/COUNTIF(Tabela273445122477107141960571808691968653036[Day],Tabla38354613257810815206197281879297877273339[[#This Row],[Dia]]),0)</calculatedColumnFormula>
    </tableColumn>
    <tableColumn id="5" name="Total Ope." dataDxfId="83">
      <calculatedColumnFormula>COUNTIF(Tabela273445122477107141960571808691968653036[Day],Tabla38354613257810815206197281879297877273339[[#This Row],[Dia]])</calculatedColumnFormula>
    </tableColumn>
    <tableColumn id="3" name="Win" dataDxfId="82">
      <calculatedColumnFormula>COUNTIFS(Tabela273445122477107141960571808691968653036[Day],Tabla38354613257810815206197281879297877273339[[#This Row],[Dia]],Tabela273445122477107141960571808691968653036[Profit],"&gt;0")</calculatedColumnFormula>
    </tableColumn>
    <tableColumn id="7" name="L" dataDxfId="81">
      <calculatedColumnFormula>COUNTIFS(Tabela273445122477107141960571808691968653036[Day],Tabla38354613257810815206197281879297877273339[[#This Row],[Dia]],Tabela273445122477107141960571808691968653036[Profit],"&lt;0")</calculatedColumnFormula>
    </tableColumn>
  </tableColumns>
  <tableStyleInfo name="TableStyleLight11" showFirstColumn="0" showLastColumn="0" showRowStripes="1" showColumnStripes="0"/>
</table>
</file>

<file path=xl/tables/table21.xml><?xml version="1.0" encoding="utf-8"?>
<table xmlns="http://schemas.openxmlformats.org/spreadsheetml/2006/main" id="39" name="Tabla383546132578108152061972818792978772283440" displayName="Tabla383546132578108152061972818792978772283440" ref="I17:K22" totalsRowShown="0" headerRowDxfId="80" dataDxfId="79">
  <autoFilter ref="I17:K22"/>
  <tableColumns count="3">
    <tableColumn id="1" name="Dia" dataDxfId="78"/>
    <tableColumn id="2" name="PROFIT" dataDxfId="77">
      <calculatedColumnFormula>SUMIF(B3:B204,I18,G3:G204)</calculatedColumnFormula>
    </tableColumn>
    <tableColumn id="4" name="POINTS" dataDxfId="76" dataCellStyle="Millares">
      <calculatedColumnFormula>SUMIF(B3:B204,I18,F3:F204)</calculatedColumnFormula>
    </tableColumn>
  </tableColumns>
  <tableStyleInfo name="TableStyleLight11" showFirstColumn="0" showLastColumn="0" showRowStripes="1" showColumnStripes="0"/>
</table>
</file>

<file path=xl/tables/table22.xml><?xml version="1.0" encoding="utf-8"?>
<table xmlns="http://schemas.openxmlformats.org/spreadsheetml/2006/main" id="3" name="Tabela1633443237610613185737075859095854" displayName="Tabela1633443237610613185737075859095854" ref="P2:U16" totalsRowShown="0" headerRowDxfId="50" dataDxfId="49">
  <autoFilter ref="P2:U16"/>
  <tableColumns count="6">
    <tableColumn id="1" name="Currency" dataDxfId="48"/>
    <tableColumn id="2" name="Profit" dataDxfId="47"/>
    <tableColumn id="3" name="% win" dataDxfId="46">
      <calculatedColumnFormula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calculatedColumnFormula>
    </tableColumn>
    <tableColumn id="4" name="Total Ope." dataDxfId="45">
      <calculatedColumnFormula>COUNTIF(Tabela27344512247710714196057180869196865[Currency],Tabela1633443237610613185737075859095854[[#This Row],[Currency]])</calculatedColumnFormula>
    </tableColumn>
    <tableColumn id="5" name="Win" dataDxfId="44">
      <calculatedColumnFormula>COUNTIFS(Tabela27344512247710714196057180869196865[Currency],Tabela1633443237610613185737075859095854[[#This Row],[Currency]],Tabela27344512247710714196057180869196865[Profit],"&gt;0")</calculatedColumnFormula>
    </tableColumn>
    <tableColumn id="7" name="L" dataDxfId="43">
      <calculatedColumnFormula>COUNTIFS(Tabela27344512247710714196057180869196865[Currency],Tabela1633443237610613185737075859095854[[#This Row],[Currency]],Tabela27344512247710714196057180869196865[Profit],"&lt;0")</calculatedColumnFormula>
    </tableColumn>
  </tableColumns>
  <tableStyleInfo name="TableStyleLight11" showFirstColumn="0" showLastColumn="0" showRowStripes="1" showColumnStripes="0"/>
</table>
</file>

<file path=xl/tables/table23.xml><?xml version="1.0" encoding="utf-8"?>
<table xmlns="http://schemas.openxmlformats.org/spreadsheetml/2006/main" id="4" name="Tabela27344512247710714196057180869196865" displayName="Tabela27344512247710714196057180869196865" ref="B2:G204" headerRowDxfId="42" dataDxfId="40" totalsRowDxfId="38" headerRowBorderDxfId="41" tableBorderDxfId="39">
  <autoFilter ref="B2:G204"/>
  <tableColumns count="6">
    <tableColumn id="1" name="Day" totalsRowLabel="Total" dataDxfId="37" totalsRowDxfId="36"/>
    <tableColumn id="2" name="Currency" dataDxfId="35" totalsRowDxfId="34"/>
    <tableColumn id="5" name="CPS" dataDxfId="33" totalsRowDxfId="32"/>
    <tableColumn id="3" name="Result" dataDxfId="31" totalsRowDxfId="30"/>
    <tableColumn id="6" name="Points" dataDxfId="29" totalsRowDxfId="28"/>
    <tableColumn id="4" name="Profit" totalsRowFunction="sum" dataDxfId="27"/>
  </tableColumns>
  <tableStyleInfo name="TableStyleMedium11" showFirstColumn="0" showLastColumn="0" showRowStripes="0" showColumnStripes="0"/>
</table>
</file>

<file path=xl/tables/table24.xml><?xml version="1.0" encoding="utf-8"?>
<table xmlns="http://schemas.openxmlformats.org/spreadsheetml/2006/main" id="5" name="Tabla13749152679109162162107382889398886" displayName="Tabla13749152679109162162107382889398886" ref="I11:N15" totalsRowShown="0" headerRowDxfId="26" dataDxfId="25">
  <autoFilter ref="I11:N15"/>
  <tableColumns count="6">
    <tableColumn id="1" name="Type" dataDxfId="24"/>
    <tableColumn id="2" name="Win" dataDxfId="23"/>
    <tableColumn id="3" name="Lost" dataDxfId="22"/>
    <tableColumn id="4" name="% W" dataDxfId="21"/>
    <tableColumn id="5" name="% L" dataDxfId="20"/>
    <tableColumn id="6" name="Lucro" dataDxfId="19">
      <calculatedColumnFormula>SUMIF(D1:D49,I12,F1:F49)</calculatedColumnFormula>
    </tableColumn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a4742542031841101722631274838994998926" displayName="Tabla4742542031841101722631274838994998926" ref="I2:K9" totalsRowShown="0" headerRowDxfId="18" dataDxfId="17" tableBorderDxfId="16">
  <autoFilter ref="I2:K9"/>
  <tableColumns count="3">
    <tableColumn id="1" name="`" dataDxfId="15"/>
    <tableColumn id="2" name="N°" dataDxfId="14"/>
    <tableColumn id="3" name="%" dataDxfId="13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a3835461325781081520619728187929787727" displayName="Tabla3835461325781081520619728187929787727" ref="P19:U24" totalsRowShown="0" headerRowDxfId="12" dataDxfId="11">
  <autoFilter ref="P19:U24"/>
  <tableColumns count="6">
    <tableColumn id="1" name="Dia" dataDxfId="10"/>
    <tableColumn id="2" name="Profit" dataDxfId="9"/>
    <tableColumn id="4" name="% won" dataDxfId="8">
      <calculatedColumnFormula>IFERROR((COUNTIFS(Tabela27344512247710714196057180869196865[Day],Tabla3835461325781081520619728187929787727[[#This Row],[Dia]],Tabela27344512247710714196057180869196865[Profit],"&gt;0"))/COUNTIF(Tabela27344512247710714196057180869196865[Day],Tabla3835461325781081520619728187929787727[[#This Row],[Dia]]),0)</calculatedColumnFormula>
    </tableColumn>
    <tableColumn id="5" name="Total Ope." dataDxfId="7">
      <calculatedColumnFormula>COUNTIF(Tabela27344512247710714196057180869196865[Day],Tabla3835461325781081520619728187929787727[[#This Row],[Dia]])</calculatedColumnFormula>
    </tableColumn>
    <tableColumn id="3" name="Win" dataDxfId="6">
      <calculatedColumnFormula>COUNTIFS(Tabela27344512247710714196057180869196865[Day],Tabla3835461325781081520619728187929787727[[#This Row],[Dia]],Tabela27344512247710714196057180869196865[Profit],"&gt;0")</calculatedColumnFormula>
    </tableColumn>
    <tableColumn id="7" name="L" dataDxfId="5">
      <calculatedColumnFormula>COUNTIFS(Tabela27344512247710714196057180869196865[Day],Tabla3835461325781081520619728187929787727[[#This Row],[Dia]],Tabela27344512247710714196057180869196865[Profit],"&lt;0")</calculatedColumnFormula>
    </tableColumn>
  </tableColumns>
  <tableStyleInfo name="TableStyleLight11" showFirstColumn="0" showLastColumn="0" showRowStripes="1" showColumnStripes="0"/>
</table>
</file>

<file path=xl/tables/table27.xml><?xml version="1.0" encoding="utf-8"?>
<table xmlns="http://schemas.openxmlformats.org/spreadsheetml/2006/main" id="27" name="Tabla38354613257810815206197281879297877228" displayName="Tabla38354613257810815206197281879297877228" ref="I17:K22" totalsRowShown="0" headerRowDxfId="4" dataDxfId="3">
  <autoFilter ref="I17:K22"/>
  <tableColumns count="3">
    <tableColumn id="1" name="Dia" dataDxfId="2"/>
    <tableColumn id="2" name="PROFIT" dataDxfId="1">
      <calculatedColumnFormula>SUMIF(B3:B204,I18,G3:G204)</calculatedColumnFormula>
    </tableColumn>
    <tableColumn id="4" name="POINTS" dataDxfId="0" dataCellStyle="Millares">
      <calculatedColumnFormula>SUMIF(B3:B204,I18,F3:F204)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63" name="Tabla474254203164" displayName="Tabla474254203164" ref="B2:D6" totalsRowShown="0" headerRowDxfId="309" dataDxfId="307" headerRowBorderDxfId="308" tableBorderDxfId="306" totalsRowBorderDxfId="305">
  <autoFilter ref="B2:D6"/>
  <tableColumns count="3">
    <tableColumn id="1" name="`" dataDxfId="304"/>
    <tableColumn id="2" name="N°" dataDxfId="303"/>
    <tableColumn id="3" name="%" dataDxfId="30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84" name="Tabela163344323761061318573707585909585" displayName="Tabela163344323761061318573707585909585" ref="P2:U16" totalsRowShown="0" headerRowDxfId="278" dataDxfId="277">
  <autoFilter ref="P2:U16"/>
  <tableColumns count="6">
    <tableColumn id="1" name="Currency" dataDxfId="276"/>
    <tableColumn id="2" name="Profit" dataDxfId="275"/>
    <tableColumn id="3" name="% win" dataDxfId="274">
      <calculatedColumnFormula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calculatedColumnFormula>
    </tableColumn>
    <tableColumn id="4" name="Total Ope." dataDxfId="273">
      <calculatedColumnFormula>COUNTIF(Tabela2734451224771071419605718086919686[Currency],Tabela163344323761061318573707585909585[[#This Row],[Currency]])</calculatedColumnFormula>
    </tableColumn>
    <tableColumn id="5" name="Win" dataDxfId="272">
      <calculatedColumnFormula>COUNTIFS(Tabela2734451224771071419605718086919686[Currency],Tabela163344323761061318573707585909585[[#This Row],[Currency]],Tabela2734451224771071419605718086919686[Profit],"&gt;0")</calculatedColumnFormula>
    </tableColumn>
    <tableColumn id="7" name="L" dataDxfId="271">
      <calculatedColumnFormula>COUNTIFS(Tabela2734451224771071419605718086919686[Currency],Tabela163344323761061318573707585909585[[#This Row],[Currency]],Tabela2734451224771071419605718086919686[Profit],"&lt;0")</calculatedColumnFormula>
    </tableColumn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85" name="Tabela2734451224771071419605718086919686" displayName="Tabela2734451224771071419605718086919686" ref="B2:G204" headerRowDxfId="270" dataDxfId="268" totalsRowDxfId="266" headerRowBorderDxfId="269" tableBorderDxfId="267">
  <autoFilter ref="B2:G204"/>
  <tableColumns count="6">
    <tableColumn id="1" name="Day" totalsRowLabel="Total" dataDxfId="265" totalsRowDxfId="264"/>
    <tableColumn id="2" name="Currency" dataDxfId="263" totalsRowDxfId="262"/>
    <tableColumn id="5" name="CPS" dataDxfId="261" totalsRowDxfId="260"/>
    <tableColumn id="3" name="Result" dataDxfId="259" totalsRowDxfId="258"/>
    <tableColumn id="6" name="Points" dataDxfId="257" totalsRowDxfId="256">
      <calculatedColumnFormula>IF(AND(EXACT(D3,"CPS_5m"),EXACT(E3,"Win")),'Input Data'!G2,0)+IF(AND(EXACT(D3,"CPS_5m"),EXACT(E3,"Loss")),'Input Data'!I3,0)+IF(AND(EXACT(D3,"CPS_60s"),EXACT(E3,"Win")),'Input Data'!F2,0)+IF(AND(EXACT(D3,"CPS_60s"),EXACT(E3,"Loss")),'Input Data'!H3,0)</calculatedColumnFormula>
    </tableColumn>
    <tableColumn id="4" name="Profit" totalsRowFunction="sum" dataDxfId="255">
      <calculatedColumnFormula>IF(AND(EXACT(D3,"CPS_5m"),EXACT(E3,"Win")),'Input Data'!A2,0)+IF(AND(EXACT(D3,"CPS_5m"),EXACT(E3,"Loss")),'Input Data'!B3,0)+IF(AND(EXACT(D3,"CPS_60s"),EXACT(E3,"Win")),'Input Data'!C2,0)+IF(AND(EXACT(D3,"CPS_60s"),EXACT(E3,"Loss")),'Input Data'!D3,0)</calculatedColumnFormula>
    </tableColumn>
  </tableColumns>
  <tableStyleInfo name="TableStyleMedium11" showFirstColumn="0" showLastColumn="0" showRowStripes="0" showColumnStripes="0"/>
</table>
</file>

<file path=xl/tables/table6.xml><?xml version="1.0" encoding="utf-8"?>
<table xmlns="http://schemas.openxmlformats.org/spreadsheetml/2006/main" id="87" name="Tabla1374915267910916216210738288939888" displayName="Tabla1374915267910916216210738288939888" ref="I11:N15" totalsRowShown="0" headerRowDxfId="254" dataDxfId="253">
  <autoFilter ref="I11:N15"/>
  <tableColumns count="6">
    <tableColumn id="1" name="Type" dataDxfId="252"/>
    <tableColumn id="2" name="Win" dataDxfId="251"/>
    <tableColumn id="3" name="Lost" dataDxfId="250"/>
    <tableColumn id="4" name="% W" dataDxfId="249"/>
    <tableColumn id="5" name="% L" dataDxfId="248"/>
    <tableColumn id="6" name="Lucro" dataDxfId="247">
      <calculatedColumnFormula>SUMIF(D1:D49,I12,F1:F49)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8" name="Tabla47425420318411017226312748389949989" displayName="Tabla47425420318411017226312748389949989" ref="I2:K9" totalsRowShown="0" headerRowDxfId="246" dataDxfId="245" tableBorderDxfId="244">
  <autoFilter ref="I2:K9"/>
  <tableColumns count="3">
    <tableColumn id="1" name="`" dataDxfId="243"/>
    <tableColumn id="2" name="N°" dataDxfId="242"/>
    <tableColumn id="3" name="%" dataDxfId="241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Tabla38354613257810815206197281879297877" displayName="Tabla38354613257810815206197281879297877" ref="P19:U24" totalsRowShown="0" headerRowDxfId="240" dataDxfId="239">
  <autoFilter ref="P19:U24"/>
  <tableColumns count="6">
    <tableColumn id="1" name="Dia" dataDxfId="238"/>
    <tableColumn id="2" name="Profit" dataDxfId="237"/>
    <tableColumn id="4" name="% won" dataDxfId="236">
      <calculatedColumnFormula>IFERROR((COUNTIFS(Tabela2734451224771071419605718086919686[Day],Tabla38354613257810815206197281879297877[[#This Row],[Dia]],Tabela2734451224771071419605718086919686[Profit],"&gt;0"))/COUNTIF(Tabela2734451224771071419605718086919686[Day],Tabla38354613257810815206197281879297877[[#This Row],[Dia]]),0)</calculatedColumnFormula>
    </tableColumn>
    <tableColumn id="5" name="Total Ope." dataDxfId="235">
      <calculatedColumnFormula>COUNTIF(Tabela2734451224771071419605718086919686[Day],Tabla38354613257810815206197281879297877[[#This Row],[Dia]])</calculatedColumnFormula>
    </tableColumn>
    <tableColumn id="3" name="Win" dataDxfId="234">
      <calculatedColumnFormula>COUNTIFS(Tabela2734451224771071419605718086919686[Day],Tabla38354613257810815206197281879297877[[#This Row],[Dia]],Tabela2734451224771071419605718086919686[Profit],"&gt;0")</calculatedColumnFormula>
    </tableColumn>
    <tableColumn id="7" name="L" dataDxfId="233">
      <calculatedColumnFormula>COUNTIFS(Tabela2734451224771071419605718086919686[Day],Tabla38354613257810815206197281879297877[[#This Row],[Dia]],Tabela2734451224771071419605718086919686[Profit],"&lt;0")</calculatedColumnFormula>
    </tableColumn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" name="Tabla383546132578108152061972818792978772" displayName="Tabla383546132578108152061972818792978772" ref="I17:K22" totalsRowShown="0" headerRowDxfId="232" dataDxfId="231">
  <autoFilter ref="I17:K22"/>
  <tableColumns count="3">
    <tableColumn id="1" name="Dia" dataDxfId="230"/>
    <tableColumn id="2" name="PROFIT" dataDxfId="229">
      <calculatedColumnFormula>SUMIF(B3:B204,I18,G3:G204)</calculatedColumnFormula>
    </tableColumn>
    <tableColumn id="4" name="POINTS" dataDxfId="228" dataCellStyle="Millares">
      <calculatedColumnFormula>SUMIF(B3:B204,I18,F3:F204)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9050">
          <a:solidFill>
            <a:schemeClr val="tx1">
              <a:lumMod val="65000"/>
              <a:lumOff val="35000"/>
            </a:schemeClr>
          </a:solidFill>
        </a:ln>
      </a:spPr>
      <a:bodyPr vertOverflow="clip" horzOverflow="clip" rtlCol="0" anchor="ctr"/>
      <a:lstStyle>
        <a:defPPr algn="l">
          <a:defRPr sz="105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6/relationships/xlExternalLinkPath/xlPathMissing" Target="03-2014-TRADES%20(version%201).xlsb" TargetMode="External"/><Relationship Id="rId2" Type="http://schemas.microsoft.com/office/2006/relationships/xlExternalLinkPath/xlPathMissing" Target="03-2014-TRADES%20(version%201).xlsb" TargetMode="External"/><Relationship Id="rId1" Type="http://schemas.microsoft.com/office/2006/relationships/xlExternalLinkPath/xlPathMissing" Target="03-2014-TRADES%20(version%201).xlsb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microsoft.com/office/2006/relationships/xlExternalLinkPath/xlPathMissing" Target="03-2014-TRADES%20(version%201).xlsb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microsoft.com/office/2006/relationships/xlExternalLinkPath/xlPathMissing" Target="03-2014-TRADES%20(version%201).xlsb" TargetMode="External"/><Relationship Id="rId7" Type="http://schemas.openxmlformats.org/officeDocument/2006/relationships/table" Target="../tables/table1.xml"/><Relationship Id="rId2" Type="http://schemas.microsoft.com/office/2006/relationships/xlExternalLinkPath/xlPathMissing" Target="03-2014-TRADES%20(version%201).xlsb" TargetMode="External"/><Relationship Id="rId1" Type="http://schemas.microsoft.com/office/2006/relationships/xlExternalLinkPath/xlPathMissing" Target="03-2014-TRADES%20(version%201).xlsb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microsoft.com/office/2006/relationships/xlExternalLinkPath/xlPathMissing" Target="03-2014-TRADES%20(version%201).xlsb" TargetMode="External"/><Relationship Id="rId9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.xml"/><Relationship Id="rId3" Type="http://schemas.openxmlformats.org/officeDocument/2006/relationships/table" Target="../tables/table16.xml"/><Relationship Id="rId7" Type="http://schemas.openxmlformats.org/officeDocument/2006/relationships/table" Target="../tables/table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  <pageSetUpPr autoPageBreaks="0"/>
  </sheetPr>
  <dimension ref="B1:T55"/>
  <sheetViews>
    <sheetView showGridLines="0" zoomScale="80" zoomScaleNormal="80" zoomScalePageLayoutView="80" workbookViewId="0">
      <selection activeCell="N18" sqref="N18"/>
    </sheetView>
  </sheetViews>
  <sheetFormatPr baseColWidth="10" defaultColWidth="10.85546875" defaultRowHeight="12.75"/>
  <cols>
    <col min="1" max="1" width="1.42578125" style="1" customWidth="1"/>
    <col min="2" max="2" width="2" style="1" customWidth="1"/>
    <col min="3" max="3" width="12" style="1" bestFit="1" customWidth="1"/>
    <col min="4" max="4" width="13.140625" style="1" customWidth="1"/>
    <col min="5" max="5" width="12.42578125" style="1" customWidth="1"/>
    <col min="6" max="6" width="12.140625" style="1" customWidth="1"/>
    <col min="7" max="7" width="10.85546875" style="1" customWidth="1"/>
    <col min="8" max="8" width="5.5703125" style="1" customWidth="1"/>
    <col min="9" max="9" width="4.5703125" style="1" customWidth="1"/>
    <col min="10" max="10" width="13.5703125" style="1" bestFit="1" customWidth="1"/>
    <col min="11" max="19" width="10.85546875" style="1"/>
    <col min="20" max="20" width="2.42578125" style="1" customWidth="1"/>
    <col min="21" max="16384" width="10.85546875" style="1"/>
  </cols>
  <sheetData>
    <row r="1" spans="2:20" ht="8.25" customHeight="1"/>
    <row r="2" spans="2:20" ht="4.5" customHeight="1">
      <c r="B2" s="16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2:20">
      <c r="B3" s="12"/>
      <c r="C3" s="30"/>
      <c r="D3" s="46" t="s">
        <v>66</v>
      </c>
      <c r="E3" s="47" t="s">
        <v>67</v>
      </c>
      <c r="F3" s="48" t="s">
        <v>68</v>
      </c>
      <c r="G3" s="49" t="s">
        <v>69</v>
      </c>
      <c r="K3" s="30"/>
      <c r="L3" s="46" t="s">
        <v>66</v>
      </c>
      <c r="M3" s="47" t="s">
        <v>67</v>
      </c>
      <c r="N3" s="48" t="s">
        <v>68</v>
      </c>
      <c r="O3" s="49" t="s">
        <v>69</v>
      </c>
      <c r="T3" s="20"/>
    </row>
    <row r="4" spans="2:20">
      <c r="B4" s="12"/>
      <c r="C4" s="31" t="s">
        <v>35</v>
      </c>
      <c r="D4" s="50">
        <f>'WEEK-1'!Q20</f>
        <v>0</v>
      </c>
      <c r="E4" s="47">
        <f>'WEEK-2'!Q20</f>
        <v>0</v>
      </c>
      <c r="F4" s="48">
        <f>'WEEK-3'!Q20</f>
        <v>0</v>
      </c>
      <c r="G4" s="49">
        <f>'WEEK-4'!Q20</f>
        <v>0</v>
      </c>
      <c r="K4" s="31" t="s">
        <v>35</v>
      </c>
      <c r="L4" s="50">
        <f>D4</f>
        <v>0</v>
      </c>
      <c r="M4" s="51">
        <f>E4</f>
        <v>0</v>
      </c>
      <c r="N4" s="52">
        <f>F4</f>
        <v>0</v>
      </c>
      <c r="O4" s="53">
        <f>G4</f>
        <v>0</v>
      </c>
      <c r="T4" s="20"/>
    </row>
    <row r="5" spans="2:20">
      <c r="B5" s="12"/>
      <c r="C5" s="31" t="s">
        <v>36</v>
      </c>
      <c r="D5" s="50">
        <f>'WEEK-1'!Q21</f>
        <v>0</v>
      </c>
      <c r="E5" s="47">
        <f>'WEEK-2'!Q21</f>
        <v>0</v>
      </c>
      <c r="F5" s="48">
        <f>'WEEK-3'!Q21</f>
        <v>0</v>
      </c>
      <c r="G5" s="49">
        <f>'WEEK-4'!Q21</f>
        <v>0</v>
      </c>
      <c r="K5" s="31" t="s">
        <v>36</v>
      </c>
      <c r="L5" s="50">
        <f>SUM(D4:D5)</f>
        <v>0</v>
      </c>
      <c r="M5" s="51">
        <f>SUM(E4:E5)</f>
        <v>0</v>
      </c>
      <c r="N5" s="52">
        <f>SUM(F4:F5)</f>
        <v>0</v>
      </c>
      <c r="O5" s="53">
        <f>SUM(G4:G5)</f>
        <v>0</v>
      </c>
      <c r="T5" s="20"/>
    </row>
    <row r="6" spans="2:20">
      <c r="B6" s="12"/>
      <c r="C6" s="31" t="s">
        <v>37</v>
      </c>
      <c r="D6" s="50">
        <f>'WEEK-1'!Q22</f>
        <v>0</v>
      </c>
      <c r="E6" s="47">
        <f>'WEEK-2'!Q22</f>
        <v>0</v>
      </c>
      <c r="F6" s="48">
        <f>'WEEK-3'!Q22</f>
        <v>0</v>
      </c>
      <c r="G6" s="49">
        <f>'WEEK-4'!Q22</f>
        <v>0</v>
      </c>
      <c r="K6" s="31" t="s">
        <v>37</v>
      </c>
      <c r="L6" s="50">
        <f>SUM(D4:D6)</f>
        <v>0</v>
      </c>
      <c r="M6" s="51">
        <f>SUM(E4:E6)</f>
        <v>0</v>
      </c>
      <c r="N6" s="52">
        <f>SUM(F4:F6)</f>
        <v>0</v>
      </c>
      <c r="O6" s="53">
        <f>SUM(G4:G6)</f>
        <v>0</v>
      </c>
      <c r="T6" s="20"/>
    </row>
    <row r="7" spans="2:20">
      <c r="B7" s="12"/>
      <c r="C7" s="31" t="s">
        <v>38</v>
      </c>
      <c r="D7" s="50">
        <f>'WEEK-1'!Q23</f>
        <v>0</v>
      </c>
      <c r="E7" s="47">
        <f>'WEEK-2'!Q23</f>
        <v>0</v>
      </c>
      <c r="F7" s="48">
        <f>'WEEK-3'!Q23</f>
        <v>0</v>
      </c>
      <c r="G7" s="49">
        <f>'WEEK-4'!Q23</f>
        <v>0</v>
      </c>
      <c r="K7" s="31" t="s">
        <v>38</v>
      </c>
      <c r="L7" s="50">
        <f>SUM(D4:D7)</f>
        <v>0</v>
      </c>
      <c r="M7" s="51">
        <f>SUM(E4:E7)</f>
        <v>0</v>
      </c>
      <c r="N7" s="52">
        <f>SUM(F4:F7)</f>
        <v>0</v>
      </c>
      <c r="O7" s="53">
        <f>SUM(G4:G7)</f>
        <v>0</v>
      </c>
      <c r="T7" s="20"/>
    </row>
    <row r="8" spans="2:20">
      <c r="B8" s="12"/>
      <c r="C8" s="31" t="s">
        <v>39</v>
      </c>
      <c r="D8" s="50">
        <f>'WEEK-1'!Q24</f>
        <v>0</v>
      </c>
      <c r="E8" s="47">
        <f>'WEEK-2'!Q24</f>
        <v>0</v>
      </c>
      <c r="F8" s="48">
        <f>'WEEK-3'!Q24</f>
        <v>0</v>
      </c>
      <c r="G8" s="49">
        <f>'WEEK-4'!Q24</f>
        <v>0</v>
      </c>
      <c r="K8" s="31" t="s">
        <v>39</v>
      </c>
      <c r="L8" s="32">
        <f>SUM(D4:D8)</f>
        <v>0</v>
      </c>
      <c r="M8" s="33">
        <f>SUM(E4:E8)</f>
        <v>0</v>
      </c>
      <c r="N8" s="34">
        <f>SUM(F4:F8)</f>
        <v>0</v>
      </c>
      <c r="O8" s="35">
        <f>SUM(G4:G8)</f>
        <v>0</v>
      </c>
      <c r="T8" s="20"/>
    </row>
    <row r="9" spans="2:20">
      <c r="B9" s="12"/>
      <c r="T9" s="20"/>
    </row>
    <row r="10" spans="2:20">
      <c r="B10" s="12"/>
      <c r="T10" s="20"/>
    </row>
    <row r="11" spans="2:20">
      <c r="B11" s="12"/>
      <c r="T11" s="20"/>
    </row>
    <row r="12" spans="2:20">
      <c r="B12" s="12"/>
      <c r="T12" s="20"/>
    </row>
    <row r="13" spans="2:20">
      <c r="B13" s="12"/>
      <c r="T13" s="20"/>
    </row>
    <row r="14" spans="2:20">
      <c r="B14" s="12"/>
      <c r="T14" s="20"/>
    </row>
    <row r="15" spans="2:20">
      <c r="B15" s="12"/>
      <c r="T15" s="20"/>
    </row>
    <row r="16" spans="2:20">
      <c r="B16" s="12"/>
      <c r="T16" s="20"/>
    </row>
    <row r="17" spans="2:20">
      <c r="B17" s="12"/>
      <c r="T17" s="20"/>
    </row>
    <row r="18" spans="2:20">
      <c r="B18" s="12"/>
      <c r="T18" s="20"/>
    </row>
    <row r="19" spans="2:20">
      <c r="B19" s="12"/>
      <c r="T19" s="20"/>
    </row>
    <row r="20" spans="2:20">
      <c r="B20" s="12"/>
      <c r="T20" s="20"/>
    </row>
    <row r="21" spans="2:20">
      <c r="B21" s="12"/>
      <c r="T21" s="20"/>
    </row>
    <row r="22" spans="2:20">
      <c r="B22" s="12"/>
      <c r="T22" s="20"/>
    </row>
    <row r="23" spans="2:20">
      <c r="B23" s="12"/>
      <c r="T23" s="20"/>
    </row>
    <row r="24" spans="2:20">
      <c r="B24" s="12"/>
      <c r="T24" s="20"/>
    </row>
    <row r="25" spans="2:20">
      <c r="B25" s="12"/>
      <c r="T25" s="20"/>
    </row>
    <row r="26" spans="2:20">
      <c r="B26" s="12"/>
      <c r="T26" s="20"/>
    </row>
    <row r="27" spans="2:20">
      <c r="B27" s="12"/>
      <c r="T27" s="20"/>
    </row>
    <row r="28" spans="2:20">
      <c r="B28" s="12"/>
      <c r="C28" s="40" t="s">
        <v>61</v>
      </c>
      <c r="D28" s="141">
        <f>'WEEK-1'!Q17</f>
        <v>0</v>
      </c>
      <c r="E28" s="54">
        <f>'WEEK-1'!J5</f>
        <v>0</v>
      </c>
      <c r="F28" s="28">
        <f>'WEEK-1'!J3</f>
        <v>0</v>
      </c>
      <c r="G28" s="29">
        <f>E28-F28</f>
        <v>0</v>
      </c>
      <c r="H28" s="55">
        <f>IFERROR(F28/E28,0)</f>
        <v>0</v>
      </c>
      <c r="T28" s="20"/>
    </row>
    <row r="29" spans="2:20">
      <c r="B29" s="12"/>
      <c r="C29" s="41" t="s">
        <v>62</v>
      </c>
      <c r="D29" s="142">
        <f>'WEEK-2'!Q17</f>
        <v>0</v>
      </c>
      <c r="E29" s="54">
        <f>'WEEK-2'!J5</f>
        <v>0</v>
      </c>
      <c r="F29" s="28">
        <f>'WEEK-2'!J3</f>
        <v>0</v>
      </c>
      <c r="G29" s="29">
        <f>E29-F29</f>
        <v>0</v>
      </c>
      <c r="H29" s="55">
        <f>IFERROR(F29/E29,0)</f>
        <v>0</v>
      </c>
      <c r="T29" s="20"/>
    </row>
    <row r="30" spans="2:20">
      <c r="B30" s="12"/>
      <c r="C30" s="42" t="s">
        <v>63</v>
      </c>
      <c r="D30" s="143">
        <f>'WEEK-3'!Q17</f>
        <v>0</v>
      </c>
      <c r="E30" s="54">
        <f>'WEEK-3'!J5</f>
        <v>0</v>
      </c>
      <c r="F30" s="28">
        <f>'WEEK-3'!J3</f>
        <v>0</v>
      </c>
      <c r="G30" s="29">
        <f>E30-F30</f>
        <v>0</v>
      </c>
      <c r="H30" s="55">
        <f>IFERROR(F30/E30,0)</f>
        <v>0</v>
      </c>
      <c r="T30" s="20"/>
    </row>
    <row r="31" spans="2:20">
      <c r="B31" s="12"/>
      <c r="C31" s="43" t="s">
        <v>64</v>
      </c>
      <c r="D31" s="144">
        <f>'WEEK-4'!Q17</f>
        <v>0</v>
      </c>
      <c r="E31" s="54">
        <f>'WEEK-4'!J5</f>
        <v>0</v>
      </c>
      <c r="F31" s="28">
        <f>'WEEK-4'!J3</f>
        <v>0</v>
      </c>
      <c r="G31" s="29">
        <f>E31-F31</f>
        <v>0</v>
      </c>
      <c r="H31" s="55">
        <f>IFERROR(F31/E31,0)</f>
        <v>0</v>
      </c>
      <c r="T31" s="20"/>
    </row>
    <row r="32" spans="2:20">
      <c r="B32" s="12"/>
      <c r="C32" s="14" t="s">
        <v>29</v>
      </c>
      <c r="D32" s="145">
        <f>SUM(D28:D31)</f>
        <v>0</v>
      </c>
      <c r="E32" s="15">
        <f>SUM(E28:E31)</f>
        <v>0</v>
      </c>
      <c r="T32" s="20"/>
    </row>
    <row r="33" spans="2:20" ht="6.75" customHeight="1">
      <c r="B33" s="21"/>
      <c r="C33" s="22"/>
      <c r="D33" s="22"/>
      <c r="E33" s="22"/>
      <c r="F33" s="22"/>
      <c r="G33" s="22"/>
      <c r="H33" s="22"/>
      <c r="P33" s="22"/>
      <c r="Q33" s="22"/>
      <c r="R33" s="22"/>
      <c r="S33" s="22"/>
      <c r="T33" s="23"/>
    </row>
    <row r="35" spans="2:20">
      <c r="K35" s="115"/>
      <c r="M35" s="116"/>
      <c r="N35" s="117"/>
    </row>
    <row r="36" spans="2:20">
      <c r="J36" s="2"/>
      <c r="K36" s="115"/>
    </row>
    <row r="37" spans="2:20">
      <c r="C37" s="2"/>
    </row>
    <row r="40" spans="2:20">
      <c r="D40" s="9"/>
      <c r="E40" s="9"/>
      <c r="F40" s="9"/>
      <c r="K40" s="1" t="s">
        <v>66</v>
      </c>
      <c r="L40" s="24">
        <f>SUM(L8)</f>
        <v>0</v>
      </c>
    </row>
    <row r="41" spans="2:20">
      <c r="D41" s="113"/>
      <c r="E41" s="114"/>
      <c r="F41" s="114"/>
      <c r="K41" s="1" t="s">
        <v>67</v>
      </c>
      <c r="L41" s="24">
        <f>SUM(L8:M8)</f>
        <v>0</v>
      </c>
    </row>
    <row r="42" spans="2:20">
      <c r="D42" s="113"/>
      <c r="E42" s="114"/>
      <c r="F42" s="114"/>
      <c r="K42" s="1" t="s">
        <v>68</v>
      </c>
      <c r="L42" s="24">
        <f>SUM(L8:N8)</f>
        <v>0</v>
      </c>
    </row>
    <row r="43" spans="2:20">
      <c r="D43" s="113"/>
      <c r="E43" s="114"/>
      <c r="F43" s="114"/>
      <c r="K43" s="1" t="s">
        <v>69</v>
      </c>
      <c r="L43" s="24">
        <f>SUM(L8:O8)</f>
        <v>0</v>
      </c>
    </row>
    <row r="44" spans="2:20">
      <c r="D44" s="113"/>
      <c r="E44" s="114"/>
      <c r="F44" s="114"/>
    </row>
    <row r="45" spans="2:20">
      <c r="D45" s="59"/>
      <c r="E45" s="114"/>
      <c r="F45" s="114"/>
    </row>
    <row r="46" spans="2:20">
      <c r="D46" s="59"/>
      <c r="E46" s="114"/>
      <c r="F46" s="114"/>
    </row>
    <row r="47" spans="2:20">
      <c r="D47" s="113"/>
      <c r="E47" s="114"/>
      <c r="F47" s="114"/>
    </row>
    <row r="48" spans="2:20">
      <c r="D48" s="113"/>
      <c r="E48" s="114"/>
      <c r="F48" s="114"/>
    </row>
    <row r="49" spans="4:6">
      <c r="D49" s="113"/>
      <c r="E49" s="114"/>
      <c r="F49" s="114"/>
    </row>
    <row r="50" spans="4:6">
      <c r="D50" s="113"/>
      <c r="E50" s="114"/>
      <c r="F50" s="114"/>
    </row>
    <row r="51" spans="4:6">
      <c r="D51" s="113"/>
      <c r="E51" s="114"/>
      <c r="F51" s="114"/>
    </row>
    <row r="52" spans="4:6">
      <c r="D52" s="113"/>
      <c r="E52" s="114"/>
      <c r="F52" s="114"/>
    </row>
    <row r="53" spans="4:6">
      <c r="D53" s="59"/>
      <c r="E53" s="114"/>
      <c r="F53" s="114"/>
    </row>
    <row r="54" spans="4:6">
      <c r="D54" s="59"/>
      <c r="E54" s="114"/>
      <c r="F54" s="114"/>
    </row>
    <row r="55" spans="4:6">
      <c r="E55" s="115"/>
      <c r="F55" s="115"/>
    </row>
  </sheetData>
  <sheetProtection algorithmName="SHA-512" hashValue="ZoomDtmap3LCbcAsyRs2yqmzJkvUNGoRxEWmnaHfMewfRxZwntw7pLyereSdcj94/aIZVeVc6S+c6DjSt5phZw==" saltValue="ItBm2CZ8voV1D1rZvBFC5g==" spinCount="100000" sheet="1" objects="1" scenarios="1" selectLockedCells="1" selectUnlockedCells="1"/>
  <dataConsolidate topLabels="1">
    <dataRefs count="4">
      <dataRef ref="I12:K18" sheet="JUE-5" r:id="rId1"/>
      <dataRef ref="I12:K18" sheet="LUN-2" r:id="rId2"/>
      <dataRef ref="I12:K18" sheet="MAR-3" r:id="rId3"/>
      <dataRef ref="I12:K18" sheet="MIE-4" r:id="rId4"/>
    </dataRefs>
  </dataConsolidate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2" tint="-9.9978637043366805E-2"/>
    <pageSetUpPr autoPageBreaks="0"/>
  </sheetPr>
  <dimension ref="B1:Q30"/>
  <sheetViews>
    <sheetView showGridLines="0" zoomScale="80" zoomScaleNormal="80" zoomScalePageLayoutView="80" workbookViewId="0">
      <selection activeCell="B16" sqref="B16"/>
    </sheetView>
  </sheetViews>
  <sheetFormatPr baseColWidth="10" defaultColWidth="11" defaultRowHeight="12.75"/>
  <cols>
    <col min="1" max="1" width="2.5703125" style="3" customWidth="1"/>
    <col min="2" max="2" width="12" style="3" bestFit="1" customWidth="1"/>
    <col min="3" max="3" width="19" style="3" customWidth="1"/>
    <col min="4" max="4" width="18.5703125" style="3" customWidth="1"/>
    <col min="5" max="5" width="10.5703125" style="3" customWidth="1"/>
    <col min="6" max="6" width="10.140625" style="3" customWidth="1"/>
    <col min="7" max="7" width="10.5703125" style="3" customWidth="1"/>
    <col min="8" max="8" width="4.42578125" style="3" customWidth="1"/>
    <col min="9" max="9" width="4.140625" style="3" customWidth="1"/>
    <col min="10" max="10" width="12.5703125" style="3" customWidth="1"/>
    <col min="11" max="11" width="10.42578125" style="3" customWidth="1"/>
    <col min="12" max="12" width="11.140625" style="3" customWidth="1"/>
    <col min="13" max="13" width="22.42578125" style="3" customWidth="1"/>
    <col min="14" max="14" width="18.85546875" style="3" customWidth="1"/>
    <col min="15" max="15" width="21.28515625" style="3" customWidth="1"/>
    <col min="16" max="16" width="11.140625" style="3" customWidth="1"/>
    <col min="17" max="17" width="9.42578125" style="3" bestFit="1" customWidth="1"/>
    <col min="18" max="16384" width="11" style="3"/>
  </cols>
  <sheetData>
    <row r="1" spans="2:15" ht="15.75">
      <c r="B1" s="82"/>
      <c r="C1" s="82"/>
      <c r="D1" s="82"/>
      <c r="E1" s="82"/>
      <c r="F1" s="82"/>
      <c r="G1" s="82"/>
      <c r="H1" s="82"/>
      <c r="I1" s="82"/>
    </row>
    <row r="2" spans="2:15" ht="15.75">
      <c r="B2" s="3" t="s">
        <v>3</v>
      </c>
      <c r="C2" s="3" t="s">
        <v>4</v>
      </c>
      <c r="D2" s="3" t="s">
        <v>5</v>
      </c>
      <c r="E2" s="82"/>
      <c r="F2" s="82"/>
      <c r="G2" s="82"/>
      <c r="H2" s="82"/>
      <c r="I2" s="82"/>
      <c r="J2" s="3" t="s">
        <v>0</v>
      </c>
      <c r="K2" s="4" t="s">
        <v>2</v>
      </c>
      <c r="L2" s="4" t="s">
        <v>24</v>
      </c>
      <c r="M2" s="8" t="s">
        <v>25</v>
      </c>
      <c r="N2" s="9" t="s">
        <v>28</v>
      </c>
      <c r="O2" s="9" t="s">
        <v>58</v>
      </c>
    </row>
    <row r="3" spans="2:15" ht="15.75">
      <c r="B3" s="71" t="s">
        <v>6</v>
      </c>
      <c r="C3" s="71">
        <f>C19</f>
        <v>0</v>
      </c>
      <c r="D3" s="106">
        <f>IFERROR((C3/C5),0)</f>
        <v>0</v>
      </c>
      <c r="E3" s="82"/>
      <c r="F3" s="82"/>
      <c r="G3" s="82"/>
      <c r="H3" s="82"/>
      <c r="I3" s="82"/>
      <c r="J3" s="73" t="s">
        <v>13</v>
      </c>
      <c r="K3" s="133">
        <f>SUM(BEGIN:END!Q3)</f>
        <v>0</v>
      </c>
      <c r="L3" s="45">
        <f>IFERROR(N3/(Tabela16334432356[[#This Row],[Total Ope.]]),0)</f>
        <v>0</v>
      </c>
      <c r="M3" s="8">
        <f>SUM(BEGIN:END!S3)</f>
        <v>0</v>
      </c>
      <c r="N3" s="10">
        <f>SUM(BEGIN:END!T3)</f>
        <v>0</v>
      </c>
      <c r="O3" s="11">
        <f>Tabela16334432356[[#This Row],[Total Ope.]]-Tabela16334432356[[#This Row],[Won]]</f>
        <v>0</v>
      </c>
    </row>
    <row r="4" spans="2:15" ht="15.75">
      <c r="B4" s="72" t="s">
        <v>70</v>
      </c>
      <c r="C4" s="72">
        <f>D19</f>
        <v>0</v>
      </c>
      <c r="D4" s="118">
        <f>IFERROR((C4/C5),0)</f>
        <v>0</v>
      </c>
      <c r="E4" s="82"/>
      <c r="F4" s="82"/>
      <c r="G4" s="82"/>
      <c r="H4" s="82"/>
      <c r="I4" s="82"/>
      <c r="J4" s="74" t="s">
        <v>14</v>
      </c>
      <c r="K4" s="133">
        <f>SUM(BEGIN:END!Q4)</f>
        <v>0</v>
      </c>
      <c r="L4" s="45">
        <f>IFERROR(N4/(Tabela16334432356[[#This Row],[Total Ope.]]),0)</f>
        <v>0</v>
      </c>
      <c r="M4" s="8">
        <f>SUM(BEGIN:END!S4)</f>
        <v>0</v>
      </c>
      <c r="N4" s="10">
        <f>SUM(BEGIN:END!T4)</f>
        <v>0</v>
      </c>
      <c r="O4" s="11">
        <f>Tabela16334432356[[#This Row],[Total Ope.]]-Tabela16334432356[[#This Row],[Won]]</f>
        <v>0</v>
      </c>
    </row>
    <row r="5" spans="2:15" ht="15.75">
      <c r="B5" s="67" t="s">
        <v>7</v>
      </c>
      <c r="C5" s="67">
        <f>SUM(C3:C4)</f>
        <v>0</v>
      </c>
      <c r="D5" s="67"/>
      <c r="E5" s="82"/>
      <c r="F5" s="82"/>
      <c r="G5" s="82"/>
      <c r="H5" s="82"/>
      <c r="I5" s="82"/>
      <c r="J5" s="71" t="s">
        <v>15</v>
      </c>
      <c r="K5" s="133">
        <f>SUM(BEGIN:END!Q5)</f>
        <v>0</v>
      </c>
      <c r="L5" s="45">
        <f>IFERROR(N5/(Tabela16334432356[[#This Row],[Total Ope.]]),0)</f>
        <v>0</v>
      </c>
      <c r="M5" s="8">
        <f>SUM(BEGIN:END!S5)</f>
        <v>0</v>
      </c>
      <c r="N5" s="10">
        <f>SUM(BEGIN:END!T5)</f>
        <v>0</v>
      </c>
      <c r="O5" s="11">
        <f>Tabela16334432356[[#This Row],[Total Ope.]]-Tabela16334432356[[#This Row],[Won]]</f>
        <v>0</v>
      </c>
    </row>
    <row r="6" spans="2:15" ht="15.75">
      <c r="B6" s="82"/>
      <c r="C6" s="71"/>
      <c r="D6" s="72"/>
      <c r="E6" s="82"/>
      <c r="F6" s="82"/>
      <c r="G6" s="82"/>
      <c r="H6" s="82"/>
      <c r="I6" s="82"/>
      <c r="J6" s="75" t="s">
        <v>16</v>
      </c>
      <c r="K6" s="133">
        <f>SUM(BEGIN:END!Q6)</f>
        <v>0</v>
      </c>
      <c r="L6" s="45">
        <f>IFERROR(N6/(Tabela16334432356[[#This Row],[Total Ope.]]),0)</f>
        <v>0</v>
      </c>
      <c r="M6" s="8">
        <f>SUM(BEGIN:END!S6)</f>
        <v>0</v>
      </c>
      <c r="N6" s="10">
        <f>SUM(BEGIN:END!T6)</f>
        <v>0</v>
      </c>
      <c r="O6" s="11">
        <f>Tabela16334432356[[#This Row],[Total Ope.]]-Tabela16334432356[[#This Row],[Won]]</f>
        <v>0</v>
      </c>
    </row>
    <row r="7" spans="2:15">
      <c r="J7" s="76" t="s">
        <v>12</v>
      </c>
      <c r="K7" s="133">
        <f>SUM(BEGIN:END!Q7)</f>
        <v>0</v>
      </c>
      <c r="L7" s="45">
        <f>IFERROR(N7/(Tabela16334432356[[#This Row],[Total Ope.]]),0)</f>
        <v>0</v>
      </c>
      <c r="M7" s="8">
        <f>SUM(BEGIN:END!S7)</f>
        <v>0</v>
      </c>
      <c r="N7" s="10">
        <f>SUM(BEGIN:END!T7)</f>
        <v>0</v>
      </c>
      <c r="O7" s="11">
        <f>Tabela16334432356[[#This Row],[Total Ope.]]-Tabela16334432356[[#This Row],[Won]]</f>
        <v>0</v>
      </c>
    </row>
    <row r="8" spans="2:15">
      <c r="B8" s="119" t="s">
        <v>61</v>
      </c>
      <c r="C8" s="136">
        <f>'WEEK-1'!Q17</f>
        <v>0</v>
      </c>
      <c r="D8" s="120">
        <f>'WEEK-1'!J5</f>
        <v>0</v>
      </c>
      <c r="J8" s="77" t="s">
        <v>17</v>
      </c>
      <c r="K8" s="133">
        <f>SUM(BEGIN:END!Q8)</f>
        <v>0</v>
      </c>
      <c r="L8" s="45">
        <f>IFERROR(N8/(Tabela16334432356[[#This Row],[Total Ope.]]),0)</f>
        <v>0</v>
      </c>
      <c r="M8" s="8">
        <f>SUM(BEGIN:END!S8)</f>
        <v>0</v>
      </c>
      <c r="N8" s="10">
        <f>SUM(BEGIN:END!T8)</f>
        <v>0</v>
      </c>
      <c r="O8" s="11">
        <f>Tabela16334432356[[#This Row],[Total Ope.]]-Tabela16334432356[[#This Row],[Won]]</f>
        <v>0</v>
      </c>
    </row>
    <row r="9" spans="2:15">
      <c r="B9" s="121" t="s">
        <v>62</v>
      </c>
      <c r="C9" s="137">
        <f>'WEEK-2'!Q17</f>
        <v>0</v>
      </c>
      <c r="D9" s="120">
        <f>'WEEK-2'!J5</f>
        <v>0</v>
      </c>
      <c r="J9" s="78" t="s">
        <v>18</v>
      </c>
      <c r="K9" s="133">
        <f>SUM(BEGIN:END!Q9)</f>
        <v>0</v>
      </c>
      <c r="L9" s="45">
        <f>IFERROR(N9/(Tabela16334432356[[#This Row],[Total Ope.]]),0)</f>
        <v>0</v>
      </c>
      <c r="M9" s="8">
        <f>SUM(BEGIN:END!S9)</f>
        <v>0</v>
      </c>
      <c r="N9" s="10">
        <f>SUM(BEGIN:END!T9)</f>
        <v>0</v>
      </c>
      <c r="O9" s="11">
        <f>Tabela16334432356[[#This Row],[Total Ope.]]-Tabela16334432356[[#This Row],[Won]]</f>
        <v>0</v>
      </c>
    </row>
    <row r="10" spans="2:15">
      <c r="B10" s="122" t="s">
        <v>63</v>
      </c>
      <c r="C10" s="138">
        <f>'WEEK-3'!Q17</f>
        <v>0</v>
      </c>
      <c r="D10" s="120">
        <f>'WEEK-3'!J5</f>
        <v>0</v>
      </c>
      <c r="J10" s="79" t="s">
        <v>19</v>
      </c>
      <c r="K10" s="133">
        <f>SUM(BEGIN:END!Q10)</f>
        <v>0</v>
      </c>
      <c r="L10" s="45">
        <f>IFERROR(N10/(Tabela16334432356[[#This Row],[Total Ope.]]),0)</f>
        <v>0</v>
      </c>
      <c r="M10" s="8">
        <f>SUM(BEGIN:END!S10)</f>
        <v>0</v>
      </c>
      <c r="N10" s="10">
        <f>SUM(BEGIN:END!T10)</f>
        <v>0</v>
      </c>
      <c r="O10" s="11">
        <f>Tabela16334432356[[#This Row],[Total Ope.]]-Tabela16334432356[[#This Row],[Won]]</f>
        <v>0</v>
      </c>
    </row>
    <row r="11" spans="2:15">
      <c r="B11" s="123" t="s">
        <v>64</v>
      </c>
      <c r="C11" s="139">
        <f>'WEEK-4'!Q17</f>
        <v>0</v>
      </c>
      <c r="D11" s="120">
        <f>'WEEK-4'!J5</f>
        <v>0</v>
      </c>
      <c r="J11" s="80" t="s">
        <v>20</v>
      </c>
      <c r="K11" s="133">
        <f>SUM(BEGIN:END!Q11)</f>
        <v>0</v>
      </c>
      <c r="L11" s="45">
        <f>IFERROR(N11/(Tabela16334432356[[#This Row],[Total Ope.]]),0)</f>
        <v>0</v>
      </c>
      <c r="M11" s="8">
        <f>SUM(BEGIN:END!S11)</f>
        <v>0</v>
      </c>
      <c r="N11" s="10">
        <f>SUM(BEGIN:END!T11)</f>
        <v>0</v>
      </c>
      <c r="O11" s="11">
        <f>Tabela16334432356[[#This Row],[Total Ope.]]-Tabela16334432356[[#This Row],[Won]]</f>
        <v>0</v>
      </c>
    </row>
    <row r="12" spans="2:15">
      <c r="B12" s="124" t="s">
        <v>29</v>
      </c>
      <c r="C12" s="135">
        <f>SUM(C8:C11)</f>
        <v>0</v>
      </c>
      <c r="D12" s="9"/>
      <c r="J12" s="75" t="s">
        <v>48</v>
      </c>
      <c r="K12" s="133">
        <f>SUM(BEGIN:END!Q12)</f>
        <v>0</v>
      </c>
      <c r="L12" s="45">
        <f>IFERROR(N12/(Tabela16334432356[[#This Row],[Total Ope.]]),0)</f>
        <v>0</v>
      </c>
      <c r="M12" s="8">
        <f>SUM(BEGIN:END!S12)</f>
        <v>0</v>
      </c>
      <c r="N12" s="10">
        <f>SUM(BEGIN:END!T12)</f>
        <v>0</v>
      </c>
      <c r="O12" s="11">
        <f>Tabela16334432356[[#This Row],[Total Ope.]]-Tabela16334432356[[#This Row],[Won]]</f>
        <v>0</v>
      </c>
    </row>
    <row r="13" spans="2:15" ht="15" customHeight="1">
      <c r="I13" s="125"/>
      <c r="J13" s="36" t="s">
        <v>21</v>
      </c>
      <c r="K13" s="133">
        <f>SUM(BEGIN:END!Q13)</f>
        <v>0</v>
      </c>
      <c r="L13" s="45">
        <f>IFERROR(N13/(Tabela16334432356[[#This Row],[Total Ope.]]),0)</f>
        <v>0</v>
      </c>
      <c r="M13" s="8">
        <f>SUM(BEGIN:END!S13)</f>
        <v>0</v>
      </c>
      <c r="N13" s="10">
        <f>SUM(BEGIN:END!T13)</f>
        <v>0</v>
      </c>
      <c r="O13" s="11">
        <f>Tabela16334432356[[#This Row],[Total Ope.]]-Tabela16334432356[[#This Row],[Won]]</f>
        <v>0</v>
      </c>
    </row>
    <row r="14" spans="2:15" ht="15" customHeight="1">
      <c r="I14" s="125"/>
      <c r="J14" s="37" t="s">
        <v>33</v>
      </c>
      <c r="K14" s="133">
        <f>SUM(BEGIN:END!Q14)</f>
        <v>0</v>
      </c>
      <c r="L14" s="45">
        <f>IFERROR(N14/(Tabela16334432356[[#This Row],[Total Ope.]]),0)</f>
        <v>0</v>
      </c>
      <c r="M14" s="8">
        <f>SUM(BEGIN:END!S14)</f>
        <v>0</v>
      </c>
      <c r="N14" s="10">
        <f>SUM(BEGIN:END!T14)</f>
        <v>0</v>
      </c>
      <c r="O14" s="11">
        <f>Tabela16334432356[[#This Row],[Total Ope.]]-Tabela16334432356[[#This Row],[Won]]</f>
        <v>0</v>
      </c>
    </row>
    <row r="15" spans="2:15" ht="15" customHeight="1">
      <c r="B15" s="174" t="s">
        <v>1</v>
      </c>
      <c r="C15" s="174" t="s">
        <v>8</v>
      </c>
      <c r="D15" s="174" t="s">
        <v>58</v>
      </c>
      <c r="E15" s="175" t="s">
        <v>11</v>
      </c>
      <c r="F15" s="176" t="s">
        <v>10</v>
      </c>
      <c r="G15" s="176" t="s">
        <v>30</v>
      </c>
      <c r="I15" s="125"/>
      <c r="J15" s="38" t="s">
        <v>22</v>
      </c>
      <c r="K15" s="133">
        <f>SUM(BEGIN:END!Q15)</f>
        <v>0</v>
      </c>
      <c r="L15" s="45">
        <f>IFERROR(N15/(Tabela16334432356[[#This Row],[Total Ope.]]),0)</f>
        <v>0</v>
      </c>
      <c r="M15" s="8">
        <f>SUM(BEGIN:END!S15)</f>
        <v>0</v>
      </c>
      <c r="N15" s="10">
        <f>SUM(BEGIN:END!T15)</f>
        <v>0</v>
      </c>
      <c r="O15" s="11">
        <f>Tabela16334432356[[#This Row],[Total Ope.]]-Tabela16334432356[[#This Row],[Won]]</f>
        <v>0</v>
      </c>
    </row>
    <row r="16" spans="2:15" ht="15" customHeight="1">
      <c r="B16" s="73" t="s">
        <v>50</v>
      </c>
      <c r="C16" s="71">
        <f>SUM(BEGIN:END!J12)</f>
        <v>0</v>
      </c>
      <c r="D16" s="72">
        <f>SUM(BEGIN:END!K12)</f>
        <v>0</v>
      </c>
      <c r="E16" s="127">
        <f t="shared" ref="E16:E17" si="0">IFERROR(C16/(C16+D16),0)</f>
        <v>0</v>
      </c>
      <c r="F16" s="63">
        <f t="shared" ref="F16:F17" si="1">IFERROR(D16/(C16+D16),0)</f>
        <v>0</v>
      </c>
      <c r="G16" s="133">
        <f>SUM(BEGIN:END!N12)</f>
        <v>0</v>
      </c>
      <c r="I16" s="125"/>
      <c r="J16" s="39" t="s">
        <v>31</v>
      </c>
      <c r="K16" s="133">
        <f>SUM(BEGIN:END!Q16)</f>
        <v>0</v>
      </c>
      <c r="L16" s="45">
        <f>IFERROR(N16/(Tabela16334432356[[#This Row],[Total Ope.]]),0)</f>
        <v>0</v>
      </c>
      <c r="M16" s="8">
        <f>SUM(BEGIN:END!S16)</f>
        <v>0</v>
      </c>
      <c r="N16" s="10">
        <f>SUM(BEGIN:END!T16)</f>
        <v>0</v>
      </c>
      <c r="O16" s="11">
        <f>Tabela16334432356[[#This Row],[Total Ope.]]-Tabela16334432356[[#This Row],[Won]]</f>
        <v>0</v>
      </c>
    </row>
    <row r="17" spans="2:17">
      <c r="B17" s="74" t="s">
        <v>51</v>
      </c>
      <c r="C17" s="71">
        <f>SUM(BEGIN:END!J13)</f>
        <v>0</v>
      </c>
      <c r="D17" s="72">
        <f>SUM(BEGIN:END!K13)</f>
        <v>0</v>
      </c>
      <c r="E17" s="127">
        <f t="shared" si="0"/>
        <v>0</v>
      </c>
      <c r="F17" s="63">
        <f t="shared" si="1"/>
        <v>0</v>
      </c>
      <c r="G17" s="133">
        <f>SUM(BEGIN:END!N13)</f>
        <v>0</v>
      </c>
      <c r="I17" s="125"/>
      <c r="J17" s="7" t="s">
        <v>2</v>
      </c>
      <c r="K17" s="135">
        <f>SUM(K3:K16)</f>
        <v>0</v>
      </c>
      <c r="L17" s="6"/>
      <c r="M17" s="126">
        <f>SUBTOTAL(109,Tabela16334432356[Total Ope.])</f>
        <v>0</v>
      </c>
      <c r="N17" s="71">
        <f>SUBTOTAL(109,Tabela16334432356[Won])</f>
        <v>0</v>
      </c>
      <c r="O17" s="72">
        <f>SUBTOTAL(109,Tabela16334432356[Loss])</f>
        <v>0</v>
      </c>
      <c r="P17" s="13"/>
      <c r="Q17" s="71"/>
    </row>
    <row r="18" spans="2:17">
      <c r="B18" s="71"/>
      <c r="C18" s="71"/>
      <c r="D18" s="72"/>
      <c r="E18" s="127"/>
      <c r="F18" s="63"/>
      <c r="G18" s="133"/>
      <c r="I18" s="125"/>
    </row>
    <row r="19" spans="2:17">
      <c r="B19" s="60" t="s">
        <v>7</v>
      </c>
      <c r="C19" s="64">
        <f>SUM(BEGIN:END!J15)</f>
        <v>0</v>
      </c>
      <c r="D19" s="130">
        <f>SUM(BEGIN:END!K15)</f>
        <v>0</v>
      </c>
      <c r="E19" s="131"/>
      <c r="F19" s="125"/>
      <c r="G19" s="140">
        <f>SUM(BEGIN:END!N15)</f>
        <v>0</v>
      </c>
      <c r="H19" s="9"/>
      <c r="I19" s="125"/>
      <c r="J19" s="85"/>
      <c r="K19" s="101"/>
      <c r="L19" s="129"/>
      <c r="M19" s="9"/>
      <c r="N19" s="10"/>
      <c r="O19" s="11"/>
    </row>
    <row r="20" spans="2:17">
      <c r="H20" s="128"/>
      <c r="I20" s="67"/>
    </row>
    <row r="21" spans="2:17" ht="15.75">
      <c r="H21" s="128"/>
      <c r="I21" s="82"/>
      <c r="J21" s="96"/>
    </row>
    <row r="22" spans="2:17" ht="15.75">
      <c r="H22" s="128"/>
      <c r="I22" s="82"/>
      <c r="J22" s="96"/>
    </row>
    <row r="23" spans="2:17">
      <c r="H23" s="128"/>
      <c r="J23" s="96"/>
    </row>
    <row r="24" spans="2:17">
      <c r="H24" s="128"/>
      <c r="J24" s="96"/>
      <c r="K24" s="101"/>
    </row>
    <row r="25" spans="2:17">
      <c r="H25" s="128"/>
      <c r="J25" s="96"/>
      <c r="K25" s="101"/>
    </row>
    <row r="26" spans="2:17">
      <c r="H26" s="128"/>
    </row>
    <row r="27" spans="2:17">
      <c r="H27" s="132"/>
    </row>
    <row r="28" spans="2:17">
      <c r="H28" s="132"/>
    </row>
    <row r="29" spans="2:17">
      <c r="H29" s="132"/>
    </row>
    <row r="30" spans="2:17">
      <c r="H30" s="125"/>
    </row>
  </sheetData>
  <sheetProtection algorithmName="SHA-512" hashValue="c+rlzl2K4qZcLlY65UQzPK+i24gr06ZSEAiTjLseE8Ybc/6xd0pH6dY2r8wSbKL2fy5cNmGCMF7pD6WIHkqHgg==" saltValue="CczA8SqoUHMwVE7U6zh3Iw==" spinCount="100000" sheet="1" objects="1" scenarios="1" selectLockedCells="1" selectUnlockedCells="1"/>
  <dataConsolidate topLabels="1">
    <dataRefs count="4">
      <dataRef ref="I12:K18" sheet="JUE-5" r:id="rId1"/>
      <dataRef ref="I12:K18" sheet="LUN-2" r:id="rId2"/>
      <dataRef ref="I12:K18" sheet="MAR-3" r:id="rId3"/>
      <dataRef ref="I12:K18" sheet="MIE-4" r:id="rId4"/>
    </dataRefs>
  </dataConsolidate>
  <conditionalFormatting sqref="E16:E18">
    <cfRule type="cellIs" dxfId="328" priority="8" operator="greaterThan">
      <formula>70</formula>
    </cfRule>
  </conditionalFormatting>
  <conditionalFormatting sqref="M3:M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{633B87A6-00C2-4832-B4C5-AAAC5E722FAC}</x14:id>
        </ext>
      </extLst>
    </cfRule>
  </conditionalFormatting>
  <conditionalFormatting sqref="N3:N1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{51F22B3E-F164-463D-96C2-454C3927B3F0}</x14:id>
        </ext>
      </extLst>
    </cfRule>
  </conditionalFormatting>
  <conditionalFormatting sqref="O3:O16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{A5DFEB0A-1A6B-4846-AF39-87E4CE6C4199}</x14:id>
        </ext>
      </extLst>
    </cfRule>
  </conditionalFormatting>
  <conditionalFormatting sqref="K3:K16">
    <cfRule type="cellIs" dxfId="327" priority="6" operator="greaterThan">
      <formula>0</formula>
    </cfRule>
  </conditionalFormatting>
  <conditionalFormatting sqref="G16:G19">
    <cfRule type="cellIs" dxfId="326" priority="5" operator="greaterThan">
      <formula>0</formula>
    </cfRule>
  </conditionalFormatting>
  <conditionalFormatting sqref="C16:C18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{8D40BEE8-79EE-4762-844B-5BE65B099792}</x14:id>
        </ext>
      </extLst>
    </cfRule>
  </conditionalFormatting>
  <conditionalFormatting sqref="D16:D18">
    <cfRule type="dataBar" priority="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{8AFF5135-5F4B-4FAB-996F-5231AE01447F}</x14:id>
        </ext>
      </extLst>
    </cfRule>
  </conditionalFormatting>
  <pageMargins left="0.7" right="0.7" top="0.75" bottom="0.75" header="0.3" footer="0.3"/>
  <pageSetup orientation="portrait" r:id="rId5"/>
  <drawing r:id="rId6"/>
  <tableParts count="3">
    <tablePart r:id="rId7"/>
    <tablePart r:id="rId8"/>
    <tablePart r:id="rId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3B87A6-00C2-4832-B4C5-AAAC5E722F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M3:M16</xm:sqref>
        </x14:conditionalFormatting>
        <x14:conditionalFormatting xmlns:xm="http://schemas.microsoft.com/office/excel/2006/main">
          <x14:cfRule type="dataBar" id="{51F22B3E-F164-463D-96C2-454C3927B3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N3:N16</xm:sqref>
        </x14:conditionalFormatting>
        <x14:conditionalFormatting xmlns:xm="http://schemas.microsoft.com/office/excel/2006/main">
          <x14:cfRule type="dataBar" id="{A5DFEB0A-1A6B-4846-AF39-87E4CE6C419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O3:O16</xm:sqref>
        </x14:conditionalFormatting>
        <x14:conditionalFormatting xmlns:xm="http://schemas.microsoft.com/office/excel/2006/main">
          <x14:cfRule type="dataBar" id="{8D40BEE8-79EE-4762-844B-5BE65B0997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C16:C18</xm:sqref>
        </x14:conditionalFormatting>
        <x14:conditionalFormatting xmlns:xm="http://schemas.microsoft.com/office/excel/2006/main">
          <x14:cfRule type="dataBar" id="{8AFF5135-5F4B-4FAB-996F-5231AE01447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D16:D18</xm:sqref>
        </x14:conditionalFormatting>
        <x14:conditionalFormatting xmlns:xm="http://schemas.microsoft.com/office/excel/2006/main">
          <x14:cfRule type="iconSet" priority="7" id="{BB00224A-3603-4134-BE10-39B34A1A4BF7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L3:L16</xm:sqref>
        </x14:conditionalFormatting>
        <x14:conditionalFormatting xmlns:xm="http://schemas.microsoft.com/office/excel/2006/main">
          <x14:cfRule type="iconSet" priority="38" id="{BB2DF148-218C-426E-9A7E-30EBAC3F173C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70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E16:E18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'Input Data'!$B$2:$B$12</xm:f>
          </x14:formula1>
          <xm:sqref>B16:B18</xm:sqref>
        </x14:dataValidation>
        <x14:dataValidation type="list" allowBlank="1" showInputMessage="1" showErrorMessage="1">
          <x14:formula1>
            <xm:f>'Input Data'!$A$2:$A$15</xm:f>
          </x14:formula1>
          <xm:sqref>J3:J16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"/>
  <sheetViews>
    <sheetView workbookViewId="0">
      <selection activeCell="C21" sqref="C21"/>
    </sheetView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4"/>
    <pageSetUpPr autoPageBreaks="0"/>
  </sheetPr>
  <dimension ref="B1:W204"/>
  <sheetViews>
    <sheetView zoomScale="80" zoomScaleNormal="80" zoomScalePageLayoutView="80" workbookViewId="0">
      <selection activeCell="E7" sqref="B3:E7"/>
    </sheetView>
  </sheetViews>
  <sheetFormatPr baseColWidth="10" defaultColWidth="11" defaultRowHeight="12.75"/>
  <cols>
    <col min="1" max="1" width="2.28515625" style="3" customWidth="1"/>
    <col min="2" max="2" width="11.140625" style="3" bestFit="1" customWidth="1"/>
    <col min="3" max="3" width="11.28515625" style="3" bestFit="1" customWidth="1"/>
    <col min="4" max="4" width="8.28515625" style="3" bestFit="1" customWidth="1"/>
    <col min="5" max="6" width="8.85546875" style="3" bestFit="1" customWidth="1"/>
    <col min="7" max="7" width="9.85546875" style="3" bestFit="1" customWidth="1"/>
    <col min="8" max="8" width="2.42578125" style="3" customWidth="1"/>
    <col min="9" max="9" width="11.140625" style="3" customWidth="1"/>
    <col min="10" max="10" width="12.85546875" style="3" bestFit="1" customWidth="1"/>
    <col min="11" max="11" width="10.85546875" style="3" customWidth="1"/>
    <col min="12" max="12" width="9.42578125" style="3" customWidth="1"/>
    <col min="13" max="13" width="8.5703125" style="3" customWidth="1"/>
    <col min="14" max="14" width="12.85546875" style="3" bestFit="1" customWidth="1"/>
    <col min="15" max="15" width="3.42578125" style="3" customWidth="1"/>
    <col min="16" max="16" width="14.5703125" style="3" customWidth="1"/>
    <col min="17" max="17" width="14" style="3" bestFit="1" customWidth="1"/>
    <col min="18" max="18" width="10" style="3" bestFit="1" customWidth="1"/>
    <col min="19" max="19" width="8.42578125" style="3" customWidth="1"/>
    <col min="20" max="20" width="7" style="3" bestFit="1" customWidth="1"/>
    <col min="21" max="21" width="4.5703125" style="3" bestFit="1" customWidth="1"/>
    <col min="22" max="22" width="4.85546875" style="3" bestFit="1" customWidth="1"/>
    <col min="23" max="23" width="6.42578125" style="3" customWidth="1"/>
    <col min="24" max="16384" width="11" style="3"/>
  </cols>
  <sheetData>
    <row r="1" spans="2:21" ht="8.25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21" ht="16.5" thickBot="1">
      <c r="B2" s="97" t="s">
        <v>47</v>
      </c>
      <c r="C2" s="98" t="s">
        <v>0</v>
      </c>
      <c r="D2" s="98" t="s">
        <v>34</v>
      </c>
      <c r="E2" s="99" t="s">
        <v>59</v>
      </c>
      <c r="F2" s="83" t="s">
        <v>40</v>
      </c>
      <c r="G2" s="83" t="s">
        <v>2</v>
      </c>
      <c r="H2" s="82"/>
      <c r="I2" s="9" t="s">
        <v>3</v>
      </c>
      <c r="J2" s="9" t="s">
        <v>4</v>
      </c>
      <c r="K2" s="9" t="s">
        <v>5</v>
      </c>
      <c r="L2" s="82"/>
      <c r="M2" s="82"/>
      <c r="N2" s="82"/>
      <c r="P2" s="3" t="s">
        <v>0</v>
      </c>
      <c r="Q2" s="4" t="s">
        <v>2</v>
      </c>
      <c r="R2" s="4" t="s">
        <v>24</v>
      </c>
      <c r="S2" s="8" t="s">
        <v>25</v>
      </c>
      <c r="T2" s="9" t="s">
        <v>8</v>
      </c>
      <c r="U2" s="9" t="s">
        <v>32</v>
      </c>
    </row>
    <row r="3" spans="2:21" ht="16.5" thickTop="1">
      <c r="B3" s="56"/>
      <c r="C3" s="25"/>
      <c r="D3" s="25"/>
      <c r="E3" s="27"/>
      <c r="F3" s="167">
        <f>IF(AND(EXACT(D3,"CPS_5m"),EXACT(E3,"Win")),'Input Data'!E2,0)+IF(AND(EXACT(D3,"CPS_5m"),EXACT(E3,"Loss")),'Input Data'!E3,0)+IF(AND(EXACT(D3,"CPS_60s"),EXACT(E3,"Win")),'Input Data'!D2,0)+IF(AND(EXACT(D3,"CPS_60s"),EXACT(E3,"Loss")),'Input Data'!D3,0)</f>
        <v>0</v>
      </c>
      <c r="G3" s="81">
        <f>IF(AND(EXACT(D3,"CPS_5m"),EXACT(E3,"Win")),'Input Data'!G2,0)+IF(AND(EXACT(D3,"CPS_5m"),EXACT(E3,"Loss")),'Input Data'!G3,0)+IF(AND(EXACT(D3,"CPS_60s"),EXACT(E3,"Win")),'Input Data'!F2,0)+IF(AND(EXACT(D3,"CPS_60s"),EXACT(E3,"Loss")),'Input Data'!F3,0)</f>
        <v>0</v>
      </c>
      <c r="H3" s="82"/>
      <c r="I3" s="10" t="s">
        <v>53</v>
      </c>
      <c r="J3" s="10">
        <f>J15</f>
        <v>0</v>
      </c>
      <c r="K3" s="62">
        <f>IFERROR((J3/J5),0)</f>
        <v>0</v>
      </c>
      <c r="L3" s="82"/>
      <c r="M3" s="82"/>
      <c r="N3" s="82"/>
      <c r="P3" s="73" t="s">
        <v>13</v>
      </c>
      <c r="Q3" s="133">
        <f>SUMIF(C3:C204,P3,G3:G204)</f>
        <v>0</v>
      </c>
      <c r="R3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3" s="8">
        <f>COUNTIF(Tabela2734451224771071419605718086919686[Currency],Tabela163344323761061318573707585909585[[#This Row],[Currency]])</f>
        <v>0</v>
      </c>
      <c r="T3" s="10">
        <f>COUNTIFS(Tabela2734451224771071419605718086919686[Currency],Tabela163344323761061318573707585909585[[#This Row],[Currency]],Tabela2734451224771071419605718086919686[Profit],"&gt;0")</f>
        <v>0</v>
      </c>
      <c r="U3" s="11">
        <f>COUNTIFS(Tabela2734451224771071419605718086919686[Currency],Tabela163344323761061318573707585909585[[#This Row],[Currency]],Tabela2734451224771071419605718086919686[Profit],"&lt;0")</f>
        <v>0</v>
      </c>
    </row>
    <row r="4" spans="2:21" ht="15.75">
      <c r="B4" s="56"/>
      <c r="C4" s="25"/>
      <c r="D4" s="25"/>
      <c r="E4" s="27"/>
      <c r="F4" s="167">
        <f>IF(AND(EXACT(D4,"CPS_5m"),EXACT(E4,"Win")),'Input Data'!E2,0)+IF(AND(EXACT(D4,"CPS_5m"),EXACT(E4,"Loss")),'Input Data'!E3,0)+IF(AND(EXACT(D4,"CPS_60s"),EXACT(E4,"Win")),'Input Data'!D2,0)+IF(AND(EXACT(D4,"CPS_60s"),EXACT(E4,"Loss")),'Input Data'!D3,0)</f>
        <v>0</v>
      </c>
      <c r="G4" s="81">
        <f>IF(AND(EXACT(D4,"CPS_5m"),EXACT(E4,"Win")),'Input Data'!G2,0)+IF(AND(EXACT(D4,"CPS_5m"),EXACT(E4,"Loss")),'Input Data'!G3,0)+IF(AND(EXACT(D4,"CPS_60s"),EXACT(E4,"Win")),'Input Data'!F2,0)+IF(AND(EXACT(D4,"CPS_60s"),EXACT(E4,"Loss")),'Input Data'!F3,0)</f>
        <v>0</v>
      </c>
      <c r="H4" s="82"/>
      <c r="I4" s="11" t="s">
        <v>52</v>
      </c>
      <c r="J4" s="11">
        <f>K15</f>
        <v>0</v>
      </c>
      <c r="K4" s="63">
        <f>IFERROR((J4/J5),0)</f>
        <v>0</v>
      </c>
      <c r="L4" s="82"/>
      <c r="M4" s="82"/>
      <c r="N4" s="82"/>
      <c r="P4" s="74" t="s">
        <v>14</v>
      </c>
      <c r="Q4" s="133">
        <f>SUMIF(C3:C204,P4,G3:G204)</f>
        <v>0</v>
      </c>
      <c r="R4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4" s="8">
        <f>COUNTIF(Tabela2734451224771071419605718086919686[Currency],Tabela163344323761061318573707585909585[[#This Row],[Currency]])</f>
        <v>0</v>
      </c>
      <c r="T4" s="10">
        <f>COUNTIFS(Tabela2734451224771071419605718086919686[Currency],Tabela163344323761061318573707585909585[[#This Row],[Currency]],Tabela2734451224771071419605718086919686[Profit],"&gt;0")</f>
        <v>0</v>
      </c>
      <c r="U4" s="11">
        <f>COUNTIFS(Tabela2734451224771071419605718086919686[Currency],Tabela163344323761061318573707585909585[[#This Row],[Currency]],Tabela2734451224771071419605718086919686[Profit],"&lt;0")</f>
        <v>0</v>
      </c>
    </row>
    <row r="5" spans="2:21" ht="15.75">
      <c r="B5" s="56"/>
      <c r="C5" s="25"/>
      <c r="D5" s="25"/>
      <c r="E5" s="27"/>
      <c r="F5" s="167">
        <f>IF(AND(EXACT(D5,"CPS_5m"),EXACT(E5,"Win")),'Input Data'!E2,0)+IF(AND(EXACT(D5,"CPS_5m"),EXACT(E5,"Loss")),'Input Data'!E3,0)+IF(AND(EXACT(D5,"CPS_60s"),EXACT(E5,"Win")),'Input Data'!D2,0)+IF(AND(EXACT(D5,"CPS_60s"),EXACT(E5,"Loss")),'Input Data'!D3,0)</f>
        <v>0</v>
      </c>
      <c r="G5" s="81">
        <f>IF(AND(EXACT(D5,"CPS_5m"),EXACT(E5,"Win")),'Input Data'!G2,0)+IF(AND(EXACT(D5,"CPS_5m"),EXACT(E5,"Loss")),'Input Data'!G3,0)+IF(AND(EXACT(D5,"CPS_60s"),EXACT(E5,"Win")),'Input Data'!F2,0)+IF(AND(EXACT(D5,"CPS_60s"),EXACT(E5,"Loss")),'Input Data'!F3,0)</f>
        <v>0</v>
      </c>
      <c r="H5" s="82"/>
      <c r="I5" s="68"/>
      <c r="J5" s="68">
        <f>SUM(J3:J4)</f>
        <v>0</v>
      </c>
      <c r="K5" s="68"/>
      <c r="L5" s="82"/>
      <c r="M5" s="82"/>
      <c r="N5" s="82"/>
      <c r="P5" s="71" t="s">
        <v>15</v>
      </c>
      <c r="Q5" s="133">
        <f>SUMIF(C3:C204,P5,G3:G204)</f>
        <v>0</v>
      </c>
      <c r="R5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5" s="8">
        <f>COUNTIF(Tabela2734451224771071419605718086919686[Currency],Tabela163344323761061318573707585909585[[#This Row],[Currency]])</f>
        <v>0</v>
      </c>
      <c r="T5" s="10">
        <f>COUNTIFS(Tabela2734451224771071419605718086919686[Currency],Tabela163344323761061318573707585909585[[#This Row],[Currency]],Tabela2734451224771071419605718086919686[Profit],"&gt;0")</f>
        <v>0</v>
      </c>
      <c r="U5" s="11">
        <f>COUNTIFS(Tabela2734451224771071419605718086919686[Currency],Tabela163344323761061318573707585909585[[#This Row],[Currency]],Tabela2734451224771071419605718086919686[Profit],"&lt;0")</f>
        <v>0</v>
      </c>
    </row>
    <row r="6" spans="2:21" ht="15.75">
      <c r="B6" s="56"/>
      <c r="C6" s="25"/>
      <c r="D6" s="25"/>
      <c r="E6" s="27"/>
      <c r="F6" s="167">
        <f>IF(AND(EXACT(D6,"CPS_5m"),EXACT(E6,"Win")),'Input Data'!E2,0)+IF(AND(EXACT(D6,"CPS_5m"),EXACT(E6,"Loss")),'Input Data'!E3,0)+IF(AND(EXACT(D6,"CPS_60s"),EXACT(E6,"Win")),'Input Data'!D2,0)+IF(AND(EXACT(D6,"CPS_60s"),EXACT(E6,"Loss")),'Input Data'!D3,0)</f>
        <v>0</v>
      </c>
      <c r="G6" s="81">
        <f>IF(AND(EXACT(D6,"CPS_5m"),EXACT(E6,"Win")),'Input Data'!G2,0)+IF(AND(EXACT(D6,"CPS_5m"),EXACT(E6,"Loss")),'Input Data'!G3,0)+IF(AND(EXACT(D6,"CPS_60s"),EXACT(E6,"Win")),'Input Data'!F2,0)+IF(AND(EXACT(D6,"CPS_60s"),EXACT(E6,"Loss")),'Input Data'!F3,0)</f>
        <v>0</v>
      </c>
      <c r="H6" s="82"/>
      <c r="I6" s="9"/>
      <c r="J6" s="10"/>
      <c r="K6" s="11"/>
      <c r="L6" s="82"/>
      <c r="M6" s="82"/>
      <c r="N6" s="82"/>
      <c r="P6" s="75" t="s">
        <v>16</v>
      </c>
      <c r="Q6" s="133">
        <f>SUMIF(C3:C204,P6,G3:G204)</f>
        <v>0</v>
      </c>
      <c r="R6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6" s="8">
        <f>COUNTIF(Tabela2734451224771071419605718086919686[Currency],Tabela163344323761061318573707585909585[[#This Row],[Currency]])</f>
        <v>0</v>
      </c>
      <c r="T6" s="10">
        <f>COUNTIFS(Tabela2734451224771071419605718086919686[Currency],Tabela163344323761061318573707585909585[[#This Row],[Currency]],Tabela2734451224771071419605718086919686[Profit],"&gt;0")</f>
        <v>0</v>
      </c>
      <c r="U6" s="11">
        <f>COUNTIFS(Tabela2734451224771071419605718086919686[Currency],Tabela163344323761061318573707585909585[[#This Row],[Currency]],Tabela2734451224771071419605718086919686[Profit],"&lt;0")</f>
        <v>0</v>
      </c>
    </row>
    <row r="7" spans="2:21" ht="15.75">
      <c r="B7" s="56"/>
      <c r="C7" s="25"/>
      <c r="D7" s="25"/>
      <c r="E7" s="27"/>
      <c r="F7" s="167">
        <f>IF(AND(EXACT(D7,"CPS_5m"),EXACT(E7,"Win")),'Input Data'!E2,0)+IF(AND(EXACT(D7,"CPS_5m"),EXACT(E7,"Loss")),'Input Data'!E3,0)+IF(AND(EXACT(D7,"CPS_60s"),EXACT(E7,"Win")),'Input Data'!D2,0)+IF(AND(EXACT(D7,"CPS_60s"),EXACT(E7,"Loss")),'Input Data'!D3,0)</f>
        <v>0</v>
      </c>
      <c r="G7" s="81">
        <f>IF(AND(EXACT(D7,"CPS_5m"),EXACT(E7,"Win")),'Input Data'!G2,0)+IF(AND(EXACT(D7,"CPS_5m"),EXACT(E7,"Loss")),'Input Data'!G3,0)+IF(AND(EXACT(D7,"CPS_60s"),EXACT(E7,"Win")),'Input Data'!F2,0)+IF(AND(EXACT(D7,"CPS_60s"),EXACT(E7,"Loss")),'Input Data'!F3,0)</f>
        <v>0</v>
      </c>
      <c r="H7" s="82"/>
      <c r="I7" s="10"/>
      <c r="J7" s="69"/>
      <c r="K7" s="70"/>
      <c r="P7" s="76" t="s">
        <v>12</v>
      </c>
      <c r="Q7" s="133">
        <f>SUMIF(C3:C204,P7,G3:G204)</f>
        <v>0</v>
      </c>
      <c r="R7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7" s="8">
        <f>COUNTIF(Tabela2734451224771071419605718086919686[Currency],Tabela163344323761061318573707585909585[[#This Row],[Currency]])</f>
        <v>0</v>
      </c>
      <c r="T7" s="10">
        <f>COUNTIFS(Tabela2734451224771071419605718086919686[Currency],Tabela163344323761061318573707585909585[[#This Row],[Currency]],Tabela2734451224771071419605718086919686[Profit],"&gt;0")</f>
        <v>0</v>
      </c>
      <c r="U7" s="11">
        <f>COUNTIFS(Tabela2734451224771071419605718086919686[Currency],Tabela163344323761061318573707585909585[[#This Row],[Currency]],Tabela2734451224771071419605718086919686[Profit],"&lt;0")</f>
        <v>0</v>
      </c>
    </row>
    <row r="8" spans="2:21" ht="15.75">
      <c r="B8" s="56"/>
      <c r="C8" s="25"/>
      <c r="D8" s="25"/>
      <c r="E8" s="27"/>
      <c r="F8" s="167">
        <f>IF(AND(EXACT(D8,"CPS_5m"),EXACT(E8,"Win")),'Input Data'!E2,0)+IF(AND(EXACT(D8,"CPS_5m"),EXACT(E8,"Loss")),'Input Data'!E3,0)+IF(AND(EXACT(D8,"CPS_60s"),EXACT(E8,"Win")),'Input Data'!D2,0)+IF(AND(EXACT(D8,"CPS_60s"),EXACT(E8,"Loss")),'Input Data'!D3,0)</f>
        <v>0</v>
      </c>
      <c r="G8" s="81">
        <f>IF(AND(EXACT(D8,"CPS_5m"),EXACT(E8,"Win")),'Input Data'!G2,0)+IF(AND(EXACT(D8,"CPS_5m"),EXACT(E8,"Loss")),'Input Data'!G3,0)+IF(AND(EXACT(D8,"CPS_60s"),EXACT(E8,"Win")),'Input Data'!F2,0)+IF(AND(EXACT(D8,"CPS_60s"),EXACT(E8,"Loss")),'Input Data'!F3,0)</f>
        <v>0</v>
      </c>
      <c r="H8" s="82"/>
      <c r="I8" s="11" t="s">
        <v>76</v>
      </c>
      <c r="J8" s="69"/>
      <c r="K8" s="70"/>
      <c r="P8" s="77" t="s">
        <v>17</v>
      </c>
      <c r="Q8" s="133">
        <f>SUMIF(C3:C204,P8,G3:G204)</f>
        <v>0</v>
      </c>
      <c r="R8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8" s="8">
        <f>COUNTIF(Tabela2734451224771071419605718086919686[Currency],Tabela163344323761061318573707585909585[[#This Row],[Currency]])</f>
        <v>0</v>
      </c>
      <c r="T8" s="10">
        <f>COUNTIFS(Tabela2734451224771071419605718086919686[Currency],Tabela163344323761061318573707585909585[[#This Row],[Currency]],Tabela2734451224771071419605718086919686[Profit],"&gt;0")</f>
        <v>0</v>
      </c>
      <c r="U8" s="11">
        <f>COUNTIFS(Tabela2734451224771071419605718086919686[Currency],Tabela163344323761061318573707585909585[[#This Row],[Currency]],Tabela2734451224771071419605718086919686[Profit],"&lt;0")</f>
        <v>0</v>
      </c>
    </row>
    <row r="9" spans="2:21" ht="15.75">
      <c r="B9" s="56"/>
      <c r="C9" s="25"/>
      <c r="D9" s="25"/>
      <c r="E9" s="27"/>
      <c r="F9" s="167">
        <f>IF(AND(EXACT(D9,"CPS_5m"),EXACT(E9,"Win")),'Input Data'!E2,0)+IF(AND(EXACT(D9,"CPS_5m"),EXACT(E9,"Loss")),'Input Data'!E3,0)+IF(AND(EXACT(D9,"CPS_60s"),EXACT(E9,"Win")),'Input Data'!D2,0)+IF(AND(EXACT(D9,"CPS_60s"),EXACT(E9,"Loss")),'Input Data'!D3,0)</f>
        <v>0</v>
      </c>
      <c r="G9" s="81">
        <f>IF(AND(EXACT(D9,"CPS_5m"),EXACT(E9,"Win")),'Input Data'!G2,0)+IF(AND(EXACT(D9,"CPS_5m"),EXACT(E9,"Loss")),'Input Data'!G3,0)+IF(AND(EXACT(D9,"CPS_60s"),EXACT(E9,"Win")),'Input Data'!F2,0)+IF(AND(EXACT(D9,"CPS_60s"),EXACT(E9,"Loss")),'Input Data'!F3,0)</f>
        <v>0</v>
      </c>
      <c r="H9" s="82"/>
      <c r="I9" s="9" t="s">
        <v>2</v>
      </c>
      <c r="J9" s="133">
        <f>SUM(G3:G204)</f>
        <v>0</v>
      </c>
      <c r="K9" s="9"/>
      <c r="P9" s="78" t="s">
        <v>18</v>
      </c>
      <c r="Q9" s="133">
        <f>SUMIF(C3:C204,P9,G3:G204)</f>
        <v>0</v>
      </c>
      <c r="R9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9" s="8">
        <f>COUNTIF(Tabela2734451224771071419605718086919686[Currency],Tabela163344323761061318573707585909585[[#This Row],[Currency]])</f>
        <v>0</v>
      </c>
      <c r="T9" s="10">
        <f>COUNTIFS(Tabela2734451224771071419605718086919686[Currency],Tabela163344323761061318573707585909585[[#This Row],[Currency]],Tabela2734451224771071419605718086919686[Profit],"&gt;0")</f>
        <v>0</v>
      </c>
      <c r="U9" s="11">
        <f>COUNTIFS(Tabela2734451224771071419605718086919686[Currency],Tabela163344323761061318573707585909585[[#This Row],[Currency]],Tabela2734451224771071419605718086919686[Profit],"&lt;0")</f>
        <v>0</v>
      </c>
    </row>
    <row r="10" spans="2:21" ht="15.75">
      <c r="B10" s="56"/>
      <c r="C10" s="25"/>
      <c r="D10" s="25"/>
      <c r="E10" s="27"/>
      <c r="F10" s="167">
        <f>IF(AND(EXACT(D10,"CPS_5m"),EXACT(E10,"Win")),'Input Data'!E2,0)+IF(AND(EXACT(D10,"CPS_5m"),EXACT(E10,"Loss")),'Input Data'!E3,0)+IF(AND(EXACT(D10,"CPS_60s"),EXACT(E10,"Win")),'Input Data'!D2,0)+IF(AND(EXACT(D10,"CPS_60s"),EXACT(E10,"Loss")),'Input Data'!D3,0)</f>
        <v>0</v>
      </c>
      <c r="G10" s="81">
        <f>IF(AND(EXACT(D10,"CPS_5m"),EXACT(E10,"Win")),'Input Data'!G2,0)+IF(AND(EXACT(D10,"CPS_5m"),EXACT(E10,"Loss")),'Input Data'!G3,0)+IF(AND(EXACT(D10,"CPS_60s"),EXACT(E10,"Win")),'Input Data'!F2,0)+IF(AND(EXACT(D10,"CPS_60s"),EXACT(E10,"Loss")),'Input Data'!F3,0)</f>
        <v>0</v>
      </c>
      <c r="H10" s="82"/>
      <c r="P10" s="79" t="s">
        <v>19</v>
      </c>
      <c r="Q10" s="133">
        <f>SUMIF(C3:C204,P10,G3:G204)</f>
        <v>0</v>
      </c>
      <c r="R10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10" s="8">
        <f>COUNTIF(Tabela2734451224771071419605718086919686[Currency],Tabela163344323761061318573707585909585[[#This Row],[Currency]])</f>
        <v>0</v>
      </c>
      <c r="T10" s="10">
        <f>COUNTIFS(Tabela2734451224771071419605718086919686[Currency],Tabela163344323761061318573707585909585[[#This Row],[Currency]],Tabela2734451224771071419605718086919686[Profit],"&gt;0")</f>
        <v>0</v>
      </c>
      <c r="U10" s="11">
        <f>COUNTIFS(Tabela2734451224771071419605718086919686[Currency],Tabela163344323761061318573707585909585[[#This Row],[Currency]],Tabela2734451224771071419605718086919686[Profit],"&lt;0")</f>
        <v>0</v>
      </c>
    </row>
    <row r="11" spans="2:21" ht="15.75">
      <c r="B11" s="56"/>
      <c r="C11" s="25"/>
      <c r="D11" s="25"/>
      <c r="E11" s="27"/>
      <c r="F11" s="167">
        <f>IF(AND(EXACT(D11,"CPS_5m"),EXACT(E11,"Win")),'Input Data'!E2,0)+IF(AND(EXACT(D11,"CPS_5m"),EXACT(E11,"Loss")),'Input Data'!E3,0)+IF(AND(EXACT(D11,"CPS_60s"),EXACT(E11,"Win")),'Input Data'!D2,0)+IF(AND(EXACT(D11,"CPS_60s"),EXACT(E11,"Loss")),'Input Data'!D3,0)</f>
        <v>0</v>
      </c>
      <c r="G11" s="81">
        <f>IF(AND(EXACT(D11,"CPS_5m"),EXACT(E11,"Win")),'Input Data'!G2,0)+IF(AND(EXACT(D11,"CPS_5m"),EXACT(E11,"Loss")),'Input Data'!G3,0)+IF(AND(EXACT(D11,"CPS_60s"),EXACT(E11,"Win")),'Input Data'!F2,0)+IF(AND(EXACT(D11,"CPS_60s"),EXACT(E11,"Loss")),'Input Data'!F3,0)</f>
        <v>0</v>
      </c>
      <c r="H11" s="82"/>
      <c r="I11" s="3" t="s">
        <v>1</v>
      </c>
      <c r="J11" s="3" t="s">
        <v>8</v>
      </c>
      <c r="K11" s="3" t="s">
        <v>9</v>
      </c>
      <c r="L11" s="8" t="s">
        <v>11</v>
      </c>
      <c r="M11" s="9" t="s">
        <v>10</v>
      </c>
      <c r="N11" s="9" t="s">
        <v>30</v>
      </c>
      <c r="P11" s="80" t="s">
        <v>20</v>
      </c>
      <c r="Q11" s="133">
        <f>SUMIF(C3:C204,P11,G3:G204)</f>
        <v>0</v>
      </c>
      <c r="R11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11" s="8">
        <f>COUNTIF(Tabela2734451224771071419605718086919686[Currency],Tabela163344323761061318573707585909585[[#This Row],[Currency]])</f>
        <v>0</v>
      </c>
      <c r="T11" s="10">
        <f>COUNTIFS(Tabela2734451224771071419605718086919686[Currency],Tabela163344323761061318573707585909585[[#This Row],[Currency]],Tabela2734451224771071419605718086919686[Profit],"&gt;0")</f>
        <v>0</v>
      </c>
      <c r="U11" s="11">
        <f>COUNTIFS(Tabela2734451224771071419605718086919686[Currency],Tabela163344323761061318573707585909585[[#This Row],[Currency]],Tabela2734451224771071419605718086919686[Profit],"&lt;0")</f>
        <v>0</v>
      </c>
    </row>
    <row r="12" spans="2:21" ht="15.75">
      <c r="B12" s="56"/>
      <c r="C12" s="25"/>
      <c r="D12" s="25"/>
      <c r="E12" s="27"/>
      <c r="F12" s="167">
        <f>IF(AND(EXACT(D12,"CPS_5m"),EXACT(E12,"Win")),'Input Data'!E2,0)+IF(AND(EXACT(D12,"CPS_5m"),EXACT(E12,"Loss")),'Input Data'!E3,0)+IF(AND(EXACT(D12,"CPS_60s"),EXACT(E12,"Win")),'Input Data'!D2,0)+IF(AND(EXACT(D12,"CPS_60s"),EXACT(E12,"Loss")),'Input Data'!D3,0)</f>
        <v>0</v>
      </c>
      <c r="G12" s="81">
        <f>IF(AND(EXACT(D12,"CPS_5m"),EXACT(E12,"Win")),'Input Data'!G2,0)+IF(AND(EXACT(D12,"CPS_5m"),EXACT(E12,"Loss")),'Input Data'!G3,0)+IF(AND(EXACT(D12,"CPS_60s"),EXACT(E12,"Win")),'Input Data'!F2,0)+IF(AND(EXACT(D12,"CPS_60s"),EXACT(E12,"Loss")),'Input Data'!F3,0)</f>
        <v>0</v>
      </c>
      <c r="H12" s="82"/>
      <c r="I12" s="73" t="s">
        <v>50</v>
      </c>
      <c r="J12" s="60">
        <f>COUNTIFS(D3:D204,Tabla1374915267910916216210738288939888[[#This Row],[Type]],G3:G204,"&gt;0")</f>
        <v>0</v>
      </c>
      <c r="K12" s="61">
        <f>COUNTIFS(D3:D204,Tabla1374915267910916216210738288939888[[#This Row],[Type]],G3:G204,"&lt;0")</f>
        <v>0</v>
      </c>
      <c r="L12" s="62">
        <f>IFERROR(J12/(J12+K12),0)</f>
        <v>0</v>
      </c>
      <c r="M12" s="63">
        <f>IFERROR(K12/(J12+K12),0)</f>
        <v>0</v>
      </c>
      <c r="N12" s="133">
        <f>SUMIF(D3:D204,I12,G3:G204)</f>
        <v>0</v>
      </c>
      <c r="P12" s="75" t="s">
        <v>48</v>
      </c>
      <c r="Q12" s="133">
        <f>SUMIF(C3:C204,P12,G3:G204)</f>
        <v>0</v>
      </c>
      <c r="R12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12" s="8">
        <f>COUNTIF(Tabela2734451224771071419605718086919686[Currency],Tabela163344323761061318573707585909585[[#This Row],[Currency]])</f>
        <v>0</v>
      </c>
      <c r="T12" s="10">
        <f>COUNTIFS(Tabela2734451224771071419605718086919686[Currency],Tabela163344323761061318573707585909585[[#This Row],[Currency]],Tabela2734451224771071419605718086919686[Profit],"&gt;0")</f>
        <v>0</v>
      </c>
      <c r="U12" s="11">
        <f>COUNTIFS(Tabela2734451224771071419605718086919686[Currency],Tabela163344323761061318573707585909585[[#This Row],[Currency]],Tabela2734451224771071419605718086919686[Profit],"&lt;0")</f>
        <v>0</v>
      </c>
    </row>
    <row r="13" spans="2:21" ht="15.75">
      <c r="B13" s="56"/>
      <c r="C13" s="25"/>
      <c r="D13" s="25"/>
      <c r="E13" s="27"/>
      <c r="F13" s="167">
        <f>IF(AND(EXACT(D13,"CPS_5m"),EXACT(E13,"Win")),'Input Data'!E2,0)+IF(AND(EXACT(D13,"CPS_5m"),EXACT(E13,"Loss")),'Input Data'!E3,0)+IF(AND(EXACT(D13,"CPS_60s"),EXACT(E13,"Win")),'Input Data'!D2,0)+IF(AND(EXACT(D13,"CPS_60s"),EXACT(E13,"Loss")),'Input Data'!D3,0)</f>
        <v>0</v>
      </c>
      <c r="G13" s="81">
        <f>IF(AND(EXACT(D13,"CPS_5m"),EXACT(E13,"Win")),'Input Data'!G2,0)+IF(AND(EXACT(D13,"CPS_5m"),EXACT(E13,"Loss")),'Input Data'!G3,0)+IF(AND(EXACT(D13,"CPS_60s"),EXACT(E13,"Win")),'Input Data'!F2,0)+IF(AND(EXACT(D13,"CPS_60s"),EXACT(E13,"Loss")),'Input Data'!F3,0)</f>
        <v>0</v>
      </c>
      <c r="H13" s="82"/>
      <c r="I13" s="74" t="s">
        <v>51</v>
      </c>
      <c r="J13" s="60">
        <f>COUNTIFS(D3:D204,Tabla1374915267910916216210738288939888[[#This Row],[Type]],G3:G204,"&gt;0")</f>
        <v>0</v>
      </c>
      <c r="K13" s="61">
        <f>COUNTIFS(D3:D204,Tabla1374915267910916216210738288939888[[#This Row],[Type]],G3:G204,"&lt;0")</f>
        <v>0</v>
      </c>
      <c r="L13" s="62">
        <f>IFERROR(J13/(J13+K13),0)</f>
        <v>0</v>
      </c>
      <c r="M13" s="63">
        <f>IFERROR(K13/(J13+K13),0)</f>
        <v>0</v>
      </c>
      <c r="N13" s="133">
        <f>SUMIF(D3:D204,I13,G3:G204)</f>
        <v>0</v>
      </c>
      <c r="P13" s="36" t="s">
        <v>21</v>
      </c>
      <c r="Q13" s="133">
        <f>SUMIF(C3:C204,P13,G3:G204)</f>
        <v>0</v>
      </c>
      <c r="R13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13" s="8">
        <f>COUNTIF(Tabela2734451224771071419605718086919686[Currency],Tabela163344323761061318573707585909585[[#This Row],[Currency]])</f>
        <v>0</v>
      </c>
      <c r="T13" s="10">
        <f>COUNTIFS(Tabela2734451224771071419605718086919686[Currency],Tabela163344323761061318573707585909585[[#This Row],[Currency]],Tabela2734451224771071419605718086919686[Profit],"&gt;0")</f>
        <v>0</v>
      </c>
      <c r="U13" s="11">
        <f>COUNTIFS(Tabela2734451224771071419605718086919686[Currency],Tabela163344323761061318573707585909585[[#This Row],[Currency]],Tabela2734451224771071419605718086919686[Profit],"&lt;0")</f>
        <v>0</v>
      </c>
    </row>
    <row r="14" spans="2:21" ht="15.75">
      <c r="B14" s="56"/>
      <c r="C14" s="25"/>
      <c r="D14" s="25"/>
      <c r="E14" s="27"/>
      <c r="F14" s="167">
        <f>IF(AND(EXACT(D14,"CPS_5m"),EXACT(E14,"Win")),'Input Data'!E2,0)+IF(AND(EXACT(D14,"CPS_5m"),EXACT(E14,"Loss")),'Input Data'!E3,0)+IF(AND(EXACT(D14,"CPS_60s"),EXACT(E14,"Win")),'Input Data'!D2,0)+IF(AND(EXACT(D14,"CPS_60s"),EXACT(E14,"Loss")),'Input Data'!D3,0)</f>
        <v>0</v>
      </c>
      <c r="G14" s="81">
        <f>IF(AND(EXACT(D14,"CPS_5m"),EXACT(E14,"Win")),'Input Data'!G2,0)+IF(AND(EXACT(D14,"CPS_5m"),EXACT(E14,"Loss")),'Input Data'!G3,0)+IF(AND(EXACT(D14,"CPS_60s"),EXACT(E14,"Win")),'Input Data'!F2,0)+IF(AND(EXACT(D14,"CPS_60s"),EXACT(E14,"Loss")),'Input Data'!F3,0)</f>
        <v>0</v>
      </c>
      <c r="H14" s="82"/>
      <c r="I14" s="71"/>
      <c r="J14" s="60">
        <f>COUNTIFS(E3:E204,Tabla1374915267910916216210738288939888[[#This Row],[Type]],G3:G204,"&gt;0")</f>
        <v>0</v>
      </c>
      <c r="K14" s="61">
        <f>COUNTIFS(E3:E204,Tabla1374915267910916216210738288939888[[#This Row],[Type]],G3:G204,"&lt;0")</f>
        <v>0</v>
      </c>
      <c r="L14" s="62">
        <f>IFERROR(J14/(J14+K14),0)</f>
        <v>0</v>
      </c>
      <c r="M14" s="63">
        <f>IFERROR(K14/(J14+K14),0)</f>
        <v>0</v>
      </c>
      <c r="N14" s="133">
        <f>SUMIF(E3:E204,I14,G3:G204)</f>
        <v>0</v>
      </c>
      <c r="P14" s="37" t="s">
        <v>33</v>
      </c>
      <c r="Q14" s="133">
        <f>SUMIF(C3:C204,P14,G3:G204)</f>
        <v>0</v>
      </c>
      <c r="R14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14" s="8">
        <f>COUNTIF(Tabela2734451224771071419605718086919686[Currency],Tabela163344323761061318573707585909585[[#This Row],[Currency]])</f>
        <v>0</v>
      </c>
      <c r="T14" s="10">
        <f>COUNTIFS(Tabela2734451224771071419605718086919686[Currency],Tabela163344323761061318573707585909585[[#This Row],[Currency]],Tabela2734451224771071419605718086919686[Profit],"&gt;0")</f>
        <v>0</v>
      </c>
      <c r="U14" s="11">
        <f>COUNTIFS(Tabela2734451224771071419605718086919686[Currency],Tabela163344323761061318573707585909585[[#This Row],[Currency]],Tabela2734451224771071419605718086919686[Profit],"&lt;0")</f>
        <v>0</v>
      </c>
    </row>
    <row r="15" spans="2:21" ht="15.75">
      <c r="B15" s="56"/>
      <c r="C15" s="25"/>
      <c r="D15" s="25"/>
      <c r="E15" s="27"/>
      <c r="F15" s="167">
        <f>IF(AND(EXACT(D15,"CPS_5m"),EXACT(E15,"Win")),'Input Data'!E2,0)+IF(AND(EXACT(D15,"CPS_5m"),EXACT(E15,"Loss")),'Input Data'!E3,0)+IF(AND(EXACT(D15,"CPS_60s"),EXACT(E15,"Win")),'Input Data'!D2,0)+IF(AND(EXACT(D15,"CPS_60s"),EXACT(E15,"Loss")),'Input Data'!D3,0)</f>
        <v>0</v>
      </c>
      <c r="G15" s="81">
        <f>IF(AND(EXACT(D15,"CPS_5m"),EXACT(E15,"Win")),'Input Data'!G2,0)+IF(AND(EXACT(D15,"CPS_5m"),EXACT(E15,"Loss")),'Input Data'!G3,0)+IF(AND(EXACT(D15,"CPS_60s"),EXACT(E15,"Win")),'Input Data'!F2,0)+IF(AND(EXACT(D15,"CPS_60s"),EXACT(E15,"Loss")),'Input Data'!F3,0)</f>
        <v>0</v>
      </c>
      <c r="H15" s="82"/>
      <c r="I15" s="67" t="s">
        <v>7</v>
      </c>
      <c r="J15" s="64">
        <f>SUM(J12:J14)</f>
        <v>0</v>
      </c>
      <c r="K15" s="65">
        <f>SUM(K12:K14)</f>
        <v>0</v>
      </c>
      <c r="L15" s="66"/>
      <c r="M15" s="67"/>
      <c r="N15" s="133">
        <f>SUM(N12:N14)</f>
        <v>0</v>
      </c>
      <c r="P15" s="38" t="s">
        <v>22</v>
      </c>
      <c r="Q15" s="133">
        <f>SUMIF(C3:C204,P15,G3:G204)</f>
        <v>0</v>
      </c>
      <c r="R15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15" s="8">
        <f>COUNTIF(Tabela2734451224771071419605718086919686[Currency],Tabela163344323761061318573707585909585[[#This Row],[Currency]])</f>
        <v>0</v>
      </c>
      <c r="T15" s="10">
        <f>COUNTIFS(Tabela2734451224771071419605718086919686[Currency],Tabela163344323761061318573707585909585[[#This Row],[Currency]],Tabela2734451224771071419605718086919686[Profit],"&gt;0")</f>
        <v>0</v>
      </c>
      <c r="U15" s="11">
        <f>COUNTIFS(Tabela2734451224771071419605718086919686[Currency],Tabela163344323761061318573707585909585[[#This Row],[Currency]],Tabela2734451224771071419605718086919686[Profit],"&lt;0")</f>
        <v>0</v>
      </c>
    </row>
    <row r="16" spans="2:21" ht="15.75">
      <c r="B16" s="56"/>
      <c r="C16" s="25"/>
      <c r="D16" s="25"/>
      <c r="E16" s="27"/>
      <c r="F16" s="167">
        <f>IF(AND(EXACT(D16,"CPS_5m"),EXACT(E16,"Win")),'Input Data'!E2,0)+IF(AND(EXACT(D16,"CPS_5m"),EXACT(E16,"Loss")),'Input Data'!E3,0)+IF(AND(EXACT(D16,"CPS_60s"),EXACT(E16,"Win")),'Input Data'!D2,0)+IF(AND(EXACT(D16,"CPS_60s"),EXACT(E16,"Loss")),'Input Data'!D3,0)</f>
        <v>0</v>
      </c>
      <c r="G16" s="81">
        <f>IF(AND(EXACT(D16,"CPS_5m"),EXACT(E16,"Win")),'Input Data'!G2,0)+IF(AND(EXACT(D16,"CPS_5m"),EXACT(E16,"Loss")),'Input Data'!G3,0)+IF(AND(EXACT(D16,"CPS_60s"),EXACT(E16,"Win")),'Input Data'!F2,0)+IF(AND(EXACT(D16,"CPS_60s"),EXACT(E16,"Loss")),'Input Data'!F3,0)</f>
        <v>0</v>
      </c>
      <c r="H16" s="82"/>
      <c r="P16" s="39" t="s">
        <v>31</v>
      </c>
      <c r="Q16" s="133">
        <f>SUMIF(C3:C204,P16,G3:G204)</f>
        <v>0</v>
      </c>
      <c r="R16" s="44">
        <f>IFERROR((COUNTIFS(Tabela2734451224771071419605718086919686[Currency],Tabela163344323761061318573707585909585[[#This Row],[Currency]],Tabela2734451224771071419605718086919686[Profit],"&gt;0"))/COUNTIF(Tabela2734451224771071419605718086919686[Currency],Tabela163344323761061318573707585909585[[#This Row],[Currency]]),0)</f>
        <v>0</v>
      </c>
      <c r="S16" s="8">
        <f>COUNTIF(Tabela2734451224771071419605718086919686[Currency],Tabela163344323761061318573707585909585[[#This Row],[Currency]])</f>
        <v>0</v>
      </c>
      <c r="T16" s="10">
        <f>COUNTIFS(Tabela2734451224771071419605718086919686[Currency],Tabela163344323761061318573707585909585[[#This Row],[Currency]],Tabela2734451224771071419605718086919686[Profit],"&gt;0")</f>
        <v>0</v>
      </c>
      <c r="U16" s="11">
        <f>COUNTIFS(Tabela2734451224771071419605718086919686[Currency],Tabela163344323761061318573707585909585[[#This Row],[Currency]],Tabela2734451224771071419605718086919686[Profit],"&lt;0")</f>
        <v>0</v>
      </c>
    </row>
    <row r="17" spans="2:23" ht="15.75">
      <c r="B17" s="56"/>
      <c r="C17" s="25"/>
      <c r="D17" s="25"/>
      <c r="E17" s="27"/>
      <c r="F17" s="167">
        <f>IF(AND(EXACT(D17,"CPS_5m"),EXACT(E17,"Win")),'Input Data'!E2,0)+IF(AND(EXACT(D17,"CPS_5m"),EXACT(E17,"Loss")),'Input Data'!E3,0)+IF(AND(EXACT(D17,"CPS_60s"),EXACT(E17,"Win")),'Input Data'!D2,0)+IF(AND(EXACT(D17,"CPS_60s"),EXACT(E17,"Loss")),'Input Data'!D3,0)</f>
        <v>0</v>
      </c>
      <c r="G17" s="81">
        <f>IF(AND(EXACT(D17,"CPS_5m"),EXACT(E17,"Win")),'Input Data'!G2,0)+IF(AND(EXACT(D17,"CPS_5m"),EXACT(E17,"Loss")),'Input Data'!G3,0)+IF(AND(EXACT(D17,"CPS_60s"),EXACT(E17,"Win")),'Input Data'!F2,0)+IF(AND(EXACT(D17,"CPS_60s"),EXACT(E17,"Loss")),'Input Data'!F3,0)</f>
        <v>0</v>
      </c>
      <c r="H17" s="82"/>
      <c r="I17" s="3" t="s">
        <v>23</v>
      </c>
      <c r="J17" s="3" t="s">
        <v>60</v>
      </c>
      <c r="K17" s="3" t="s">
        <v>54</v>
      </c>
      <c r="L17" s="181" t="s">
        <v>55</v>
      </c>
      <c r="M17" s="181"/>
      <c r="N17" s="82"/>
      <c r="P17" s="5" t="s">
        <v>2</v>
      </c>
      <c r="Q17" s="134">
        <f>SUM(Q3:Q16)</f>
        <v>0</v>
      </c>
      <c r="R17" s="6"/>
      <c r="S17" s="3">
        <f>SUBTOTAL(109,S3:S16)</f>
        <v>0</v>
      </c>
      <c r="T17" s="71">
        <f>SUBTOTAL(109,T3:T16)</f>
        <v>0</v>
      </c>
      <c r="U17" s="72">
        <f>SUBTOTAL(109,U3:U16)</f>
        <v>0</v>
      </c>
      <c r="W17" s="71"/>
    </row>
    <row r="18" spans="2:23" ht="15.75">
      <c r="B18" s="56"/>
      <c r="C18" s="25"/>
      <c r="D18" s="25"/>
      <c r="E18" s="27"/>
      <c r="F18" s="167">
        <f>IF(AND(EXACT(D18,"CPS_5m"),EXACT(E18,"Win")),'Input Data'!E2,0)+IF(AND(EXACT(D18,"CPS_5m"),EXACT(E18,"Loss")),'Input Data'!E3,0)+IF(AND(EXACT(D18,"CPS_60s"),EXACT(E18,"Win")),'Input Data'!D2,0)+IF(AND(EXACT(D18,"CPS_60s"),EXACT(E18,"Loss")),'Input Data'!D3,0)</f>
        <v>0</v>
      </c>
      <c r="G18" s="81">
        <f>IF(AND(EXACT(D18,"CPS_5m"),EXACT(E18,"Win")),'Input Data'!G2,0)+IF(AND(EXACT(D18,"CPS_5m"),EXACT(E18,"Loss")),'Input Data'!G3,0)+IF(AND(EXACT(D18,"CPS_60s"),EXACT(E18,"Win")),'Input Data'!F2,0)+IF(AND(EXACT(D18,"CPS_60s"),EXACT(E18,"Loss")),'Input Data'!F3,0)</f>
        <v>0</v>
      </c>
      <c r="H18" s="82"/>
      <c r="I18" s="100" t="s">
        <v>35</v>
      </c>
      <c r="J18" s="133">
        <f>SUMIF(B3:B204,I18,G3:G204)</f>
        <v>0</v>
      </c>
      <c r="K18" s="102">
        <f>SUMIF(B3:B204,I18,F3:F204)</f>
        <v>0</v>
      </c>
      <c r="L18" s="179" t="str">
        <f xml:space="preserve"> CONCATENATE(IF(Tabla383546132578108152061972818792978772[[#This Row],[POINTS]]&gt;='Input Data'!K7,"TAKE PROFIT",""),IF(Tabla383546132578108152061972818792978772[[#This Row],[POINTS]]&lt;='Input Data'!K8,"STOP LOSS",""))</f>
        <v/>
      </c>
      <c r="M18" s="180"/>
      <c r="N18" s="9"/>
    </row>
    <row r="19" spans="2:23" ht="15.75">
      <c r="B19" s="56"/>
      <c r="C19" s="25"/>
      <c r="D19" s="25"/>
      <c r="E19" s="27"/>
      <c r="F19" s="167">
        <f>IF(AND(EXACT(D19,"CPS_5m"),EXACT(E19,"Win")),'Input Data'!E2,0)+IF(AND(EXACT(D19,"CPS_5m"),EXACT(E19,"Loss")),'Input Data'!E3,0)+IF(AND(EXACT(D19,"CPS_60s"),EXACT(E19,"Win")),'Input Data'!D2,0)+IF(AND(EXACT(D19,"CPS_60s"),EXACT(E19,"Loss")),'Input Data'!D3,0)</f>
        <v>0</v>
      </c>
      <c r="G19" s="81">
        <f>IF(AND(EXACT(D19,"CPS_5m"),EXACT(E19,"Win")),'Input Data'!G2,0)+IF(AND(EXACT(D19,"CPS_5m"),EXACT(E19,"Loss")),'Input Data'!G3,0)+IF(AND(EXACT(D19,"CPS_60s"),EXACT(E19,"Win")),'Input Data'!F2,0)+IF(AND(EXACT(D19,"CPS_60s"),EXACT(E19,"Loss")),'Input Data'!F3,0)</f>
        <v>0</v>
      </c>
      <c r="I19" s="103" t="s">
        <v>36</v>
      </c>
      <c r="J19" s="133">
        <f>SUMIF(B4:B205,I19,G4:G205)</f>
        <v>0</v>
      </c>
      <c r="K19" s="102">
        <f>SUMIF(B4:B205,I19,F4:F205)</f>
        <v>0</v>
      </c>
      <c r="L19" s="179" t="str">
        <f xml:space="preserve"> CONCATENATE(IF(Tabla383546132578108152061972818792978772[[#This Row],[POINTS]]&gt;='Input Data'!K7,"TAKE PROFIT",""),IF(Tabla383546132578108152061972818792978772[[#This Row],[POINTS]]&lt;='Input Data'!K8,"STOP LOSS",""))</f>
        <v/>
      </c>
      <c r="M19" s="180"/>
      <c r="N19" s="11"/>
      <c r="P19" s="3" t="s">
        <v>23</v>
      </c>
      <c r="Q19" s="3" t="s">
        <v>2</v>
      </c>
      <c r="R19" s="3" t="s">
        <v>27</v>
      </c>
      <c r="S19" s="8" t="s">
        <v>25</v>
      </c>
      <c r="T19" s="9" t="s">
        <v>8</v>
      </c>
      <c r="U19" s="9" t="s">
        <v>32</v>
      </c>
    </row>
    <row r="20" spans="2:23" ht="15.75">
      <c r="B20" s="56"/>
      <c r="C20" s="25"/>
      <c r="D20" s="25"/>
      <c r="E20" s="27"/>
      <c r="F20" s="167">
        <f>IF(AND(EXACT(D20,"CPS_5m"),EXACT(E20,"Win")),'Input Data'!E2,0)+IF(AND(EXACT(D20,"CPS_5m"),EXACT(E20,"Loss")),'Input Data'!E3,0)+IF(AND(EXACT(D20,"CPS_60s"),EXACT(E20,"Win")),'Input Data'!D2,0)+IF(AND(EXACT(D20,"CPS_60s"),EXACT(E20,"Loss")),'Input Data'!D3,0)</f>
        <v>0</v>
      </c>
      <c r="G20" s="81">
        <f>IF(AND(EXACT(D20,"CPS_5m"),EXACT(E20,"Win")),'Input Data'!G2,0)+IF(AND(EXACT(D20,"CPS_5m"),EXACT(E20,"Loss")),'Input Data'!G3,0)+IF(AND(EXACT(D20,"CPS_60s"),EXACT(E20,"Win")),'Input Data'!F2,0)+IF(AND(EXACT(D20,"CPS_60s"),EXACT(E20,"Loss")),'Input Data'!F3,0)</f>
        <v>0</v>
      </c>
      <c r="I20" s="104" t="s">
        <v>37</v>
      </c>
      <c r="J20" s="133">
        <f>SUMIF(B5:B206,I20,G5:G206)</f>
        <v>0</v>
      </c>
      <c r="K20" s="102">
        <f>SUMIF(B5:B206,I20,F5:F206)</f>
        <v>0</v>
      </c>
      <c r="L20" s="179" t="str">
        <f xml:space="preserve"> CONCATENATE(IF(Tabla383546132578108152061972818792978772[[#This Row],[POINTS]]&gt;='Input Data'!K7,"TAKE PROFIT",""),IF(Tabla383546132578108152061972818792978772[[#This Row],[POINTS]]&lt;='Input Data'!K8,"STOP LOSS",""))</f>
        <v/>
      </c>
      <c r="M20" s="180"/>
      <c r="N20" s="11"/>
      <c r="P20" s="105" t="s">
        <v>35</v>
      </c>
      <c r="Q20" s="133">
        <f>SUMIF(B3:B204,P20,G3:G204)</f>
        <v>0</v>
      </c>
      <c r="R20" s="106">
        <f>IFERROR((COUNTIFS(Tabela2734451224771071419605718086919686[Day],Tabla38354613257810815206197281879297877[[#This Row],[Dia]],Tabela2734451224771071419605718086919686[Profit],"&gt;0"))/COUNTIF(Tabela2734451224771071419605718086919686[Day],Tabla38354613257810815206197281879297877[[#This Row],[Dia]]),0)</f>
        <v>0</v>
      </c>
      <c r="S20" s="8">
        <f>COUNTIF(Tabela2734451224771071419605718086919686[Day],Tabla38354613257810815206197281879297877[[#This Row],[Dia]])</f>
        <v>0</v>
      </c>
      <c r="T20" s="10">
        <f>COUNTIFS(Tabela2734451224771071419605718086919686[Day],Tabla38354613257810815206197281879297877[[#This Row],[Dia]],Tabela2734451224771071419605718086919686[Profit],"&gt;0")</f>
        <v>0</v>
      </c>
      <c r="U20" s="11">
        <f>COUNTIFS(Tabela2734451224771071419605718086919686[Day],Tabla38354613257810815206197281879297877[[#This Row],[Dia]],Tabela2734451224771071419605718086919686[Profit],"&lt;0")</f>
        <v>0</v>
      </c>
    </row>
    <row r="21" spans="2:23" ht="15.75">
      <c r="B21" s="56"/>
      <c r="C21" s="25"/>
      <c r="D21" s="25"/>
      <c r="E21" s="27"/>
      <c r="F21" s="167">
        <f>IF(AND(EXACT(D21,"CPS_5m"),EXACT(E21,"Win")),'Input Data'!E2,0)+IF(AND(EXACT(D21,"CPS_5m"),EXACT(E21,"Loss")),'Input Data'!E3,0)+IF(AND(EXACT(D21,"CPS_60s"),EXACT(E21,"Win")),'Input Data'!D2,0)+IF(AND(EXACT(D21,"CPS_60s"),EXACT(E21,"Loss")),'Input Data'!D3,0)</f>
        <v>0</v>
      </c>
      <c r="G21" s="81">
        <f>IF(AND(EXACT(D21,"CPS_5m"),EXACT(E21,"Win")),'Input Data'!G2,0)+IF(AND(EXACT(D21,"CPS_5m"),EXACT(E21,"Loss")),'Input Data'!G3,0)+IF(AND(EXACT(D21,"CPS_60s"),EXACT(E21,"Win")),'Input Data'!F2,0)+IF(AND(EXACT(D21,"CPS_60s"),EXACT(E21,"Loss")),'Input Data'!F3,0)</f>
        <v>0</v>
      </c>
      <c r="I21" s="107" t="s">
        <v>38</v>
      </c>
      <c r="J21" s="133">
        <f>SUMIF(B6:B207,I21,G6:G207)</f>
        <v>0</v>
      </c>
      <c r="K21" s="102">
        <f>SUMIF(B6:B207,I21,F6:F207)</f>
        <v>0</v>
      </c>
      <c r="L21" s="179" t="str">
        <f xml:space="preserve"> CONCATENATE(IF(Tabla383546132578108152061972818792978772[[#This Row],[POINTS]]&gt;='Input Data'!K7,"TAKE PROFIT",""),IF(Tabla383546132578108152061972818792978772[[#This Row],[POINTS]]&lt;='Input Data'!K8,"STOP LOSS",""))</f>
        <v/>
      </c>
      <c r="M21" s="180"/>
      <c r="N21" s="11"/>
      <c r="P21" s="108" t="s">
        <v>36</v>
      </c>
      <c r="Q21" s="133">
        <f>SUMIF(B3:B204,P21,G3:G204)</f>
        <v>0</v>
      </c>
      <c r="R21" s="106">
        <f>IFERROR((COUNTIFS(Tabela2734451224771071419605718086919686[Day],Tabla38354613257810815206197281879297877[[#This Row],[Dia]],Tabela2734451224771071419605718086919686[Profit],"&gt;0"))/COUNTIF(Tabela2734451224771071419605718086919686[Day],Tabla38354613257810815206197281879297877[[#This Row],[Dia]]),0)</f>
        <v>0</v>
      </c>
      <c r="S21" s="8">
        <f>COUNTIF(Tabela2734451224771071419605718086919686[Day],Tabla38354613257810815206197281879297877[[#This Row],[Dia]])</f>
        <v>0</v>
      </c>
      <c r="T21" s="10">
        <f>COUNTIFS(Tabela2734451224771071419605718086919686[Day],Tabla38354613257810815206197281879297877[[#This Row],[Dia]],Tabela2734451224771071419605718086919686[Profit],"&gt;0")</f>
        <v>0</v>
      </c>
      <c r="U21" s="11">
        <f>COUNTIFS(Tabela2734451224771071419605718086919686[Day],Tabla38354613257810815206197281879297877[[#This Row],[Dia]],Tabela2734451224771071419605718086919686[Profit],"&lt;0")</f>
        <v>0</v>
      </c>
    </row>
    <row r="22" spans="2:23" ht="15.75">
      <c r="B22" s="56"/>
      <c r="C22" s="25"/>
      <c r="D22" s="25"/>
      <c r="E22" s="27"/>
      <c r="F22" s="167">
        <f>IF(AND(EXACT(D22,"CPS_5m"),EXACT(E22,"Win")),'Input Data'!E2,0)+IF(AND(EXACT(D22,"CPS_5m"),EXACT(E22,"Loss")),'Input Data'!E3,0)+IF(AND(EXACT(D22,"CPS_60s"),EXACT(E22,"Win")),'Input Data'!D2,0)+IF(AND(EXACT(D22,"CPS_60s"),EXACT(E22,"Loss")),'Input Data'!D3,0)</f>
        <v>0</v>
      </c>
      <c r="G22" s="81">
        <f>IF(AND(EXACT(D22,"CPS_5m"),EXACT(E22,"Win")),'Input Data'!G2,0)+IF(AND(EXACT(D22,"CPS_5m"),EXACT(E22,"Loss")),'Input Data'!G3,0)+IF(AND(EXACT(D22,"CPS_60s"),EXACT(E22,"Win")),'Input Data'!F2,0)+IF(AND(EXACT(D22,"CPS_60s"),EXACT(E22,"Loss")),'Input Data'!F3,0)</f>
        <v>0</v>
      </c>
      <c r="I22" s="109" t="s">
        <v>39</v>
      </c>
      <c r="J22" s="133">
        <f>SUMIF(B7:B208,I22,G7:G208)</f>
        <v>0</v>
      </c>
      <c r="K22" s="102">
        <f>SUMIF(B7:B208,I22,F7:F208)</f>
        <v>0</v>
      </c>
      <c r="L22" s="179" t="str">
        <f xml:space="preserve"> CONCATENATE(IF(Tabla383546132578108152061972818792978772[[#This Row],[POINTS]]&gt;='Input Data'!K7,"TAKE PROFIT",""),IF(Tabla383546132578108152061972818792978772[[#This Row],[POINTS]]&lt;='Input Data'!K8,"STOP LOSS",""))</f>
        <v/>
      </c>
      <c r="M22" s="180"/>
      <c r="N22" s="11"/>
      <c r="P22" s="110" t="s">
        <v>37</v>
      </c>
      <c r="Q22" s="133">
        <f>SUMIF(B3:B204,P22,G3:G204)</f>
        <v>0</v>
      </c>
      <c r="R22" s="106">
        <f>IFERROR((COUNTIFS(Tabela2734451224771071419605718086919686[Day],Tabla38354613257810815206197281879297877[[#This Row],[Dia]],Tabela2734451224771071419605718086919686[Profit],"&gt;0"))/COUNTIF(Tabela2734451224771071419605718086919686[Day],Tabla38354613257810815206197281879297877[[#This Row],[Dia]]),0)</f>
        <v>0</v>
      </c>
      <c r="S22" s="8">
        <f>COUNTIF(Tabela2734451224771071419605718086919686[Day],Tabla38354613257810815206197281879297877[[#This Row],[Dia]])</f>
        <v>0</v>
      </c>
      <c r="T22" s="10">
        <f>COUNTIFS(Tabela2734451224771071419605718086919686[Day],Tabla38354613257810815206197281879297877[[#This Row],[Dia]],Tabela2734451224771071419605718086919686[Profit],"&gt;0")</f>
        <v>0</v>
      </c>
      <c r="U22" s="11">
        <f>COUNTIFS(Tabela2734451224771071419605718086919686[Day],Tabla38354613257810815206197281879297877[[#This Row],[Dia]],Tabela2734451224771071419605718086919686[Profit],"&lt;0")</f>
        <v>0</v>
      </c>
    </row>
    <row r="23" spans="2:23" ht="15.75">
      <c r="B23" s="56"/>
      <c r="C23" s="25"/>
      <c r="D23" s="25"/>
      <c r="E23" s="27"/>
      <c r="F23" s="167">
        <f>IF(AND(EXACT(D23,"CPS_5m"),EXACT(E23,"Win")),'Input Data'!E2,0)+IF(AND(EXACT(D23,"CPS_5m"),EXACT(E23,"Loss")),'Input Data'!E3,0)+IF(AND(EXACT(D23,"CPS_60s"),EXACT(E23,"Win")),'Input Data'!D2,0)+IF(AND(EXACT(D23,"CPS_60s"),EXACT(E23,"Loss")),'Input Data'!D3,0)</f>
        <v>0</v>
      </c>
      <c r="G23" s="81">
        <f>IF(AND(EXACT(D23,"CPS_5m"),EXACT(E23,"Win")),'Input Data'!G2,0)+IF(AND(EXACT(D23,"CPS_5m"),EXACT(E23,"Loss")),'Input Data'!G3,0)+IF(AND(EXACT(D23,"CPS_60s"),EXACT(E23,"Win")),'Input Data'!F2,0)+IF(AND(EXACT(D23,"CPS_60s"),EXACT(E23,"Loss")),'Input Data'!F3,0)</f>
        <v>0</v>
      </c>
      <c r="M23" s="10"/>
      <c r="N23" s="11"/>
      <c r="P23" s="111" t="s">
        <v>38</v>
      </c>
      <c r="Q23" s="133">
        <f>SUMIF(B3:B204,P23,G3:G204)</f>
        <v>0</v>
      </c>
      <c r="R23" s="106">
        <f>IFERROR((COUNTIFS(Tabela2734451224771071419605718086919686[Day],Tabla38354613257810815206197281879297877[[#This Row],[Dia]],Tabela2734451224771071419605718086919686[Profit],"&gt;0"))/COUNTIF(Tabela2734451224771071419605718086919686[Day],Tabla38354613257810815206197281879297877[[#This Row],[Dia]]),0)</f>
        <v>0</v>
      </c>
      <c r="S23" s="8">
        <f>COUNTIF(Tabela2734451224771071419605718086919686[Day],Tabla38354613257810815206197281879297877[[#This Row],[Dia]])</f>
        <v>0</v>
      </c>
      <c r="T23" s="10">
        <f>COUNTIFS(Tabela2734451224771071419605718086919686[Day],Tabla38354613257810815206197281879297877[[#This Row],[Dia]],Tabela2734451224771071419605718086919686[Profit],"&gt;0")</f>
        <v>0</v>
      </c>
      <c r="U23" s="11">
        <f>COUNTIFS(Tabela2734451224771071419605718086919686[Day],Tabla38354613257810815206197281879297877[[#This Row],[Dia]],Tabela2734451224771071419605718086919686[Profit],"&lt;0")</f>
        <v>0</v>
      </c>
    </row>
    <row r="24" spans="2:23" ht="15.75">
      <c r="B24" s="56"/>
      <c r="C24" s="58"/>
      <c r="D24" s="25"/>
      <c r="E24" s="27"/>
      <c r="F24" s="167">
        <f>IF(AND(EXACT(D24,"CPS_5m"),EXACT(E24,"Win")),'Input Data'!E2,0)+IF(AND(EXACT(D24,"CPS_5m"),EXACT(E24,"Loss")),'Input Data'!E3,0)+IF(AND(EXACT(D24,"CPS_60s"),EXACT(E24,"Win")),'Input Data'!D2,0)+IF(AND(EXACT(D24,"CPS_60s"),EXACT(E24,"Loss")),'Input Data'!D3,0)</f>
        <v>0</v>
      </c>
      <c r="G24" s="81">
        <f>IF(AND(EXACT(D24,"CPS_5m"),EXACT(E24,"Win")),'Input Data'!G2,0)+IF(AND(EXACT(D24,"CPS_5m"),EXACT(E24,"Loss")),'Input Data'!G3,0)+IF(AND(EXACT(D24,"CPS_60s"),EXACT(E24,"Win")),'Input Data'!F2,0)+IF(AND(EXACT(D24,"CPS_60s"),EXACT(E24,"Loss")),'Input Data'!F3,0)</f>
        <v>0</v>
      </c>
      <c r="P24" s="112" t="s">
        <v>39</v>
      </c>
      <c r="Q24" s="133">
        <f>SUMIF(B3:B204,P24,G3:G204)</f>
        <v>0</v>
      </c>
      <c r="R24" s="106">
        <f>IFERROR((COUNTIFS(Tabela2734451224771071419605718086919686[Day],Tabla38354613257810815206197281879297877[[#This Row],[Dia]],Tabela2734451224771071419605718086919686[Profit],"&gt;0"))/COUNTIF(Tabela2734451224771071419605718086919686[Day],Tabla38354613257810815206197281879297877[[#This Row],[Dia]]),0)</f>
        <v>0</v>
      </c>
      <c r="S24" s="8">
        <f>COUNTIF(Tabela2734451224771071419605718086919686[Day],Tabla38354613257810815206197281879297877[[#This Row],[Dia]])</f>
        <v>0</v>
      </c>
      <c r="T24" s="10">
        <f>COUNTIFS(Tabela2734451224771071419605718086919686[Day],Tabla38354613257810815206197281879297877[[#This Row],[Dia]],Tabela2734451224771071419605718086919686[Profit],"&gt;0")</f>
        <v>0</v>
      </c>
      <c r="U24" s="11">
        <f>COUNTIFS(Tabela2734451224771071419605718086919686[Day],Tabla38354613257810815206197281879297877[[#This Row],[Dia]],Tabela2734451224771071419605718086919686[Profit],"&lt;0")</f>
        <v>0</v>
      </c>
    </row>
    <row r="25" spans="2:23" ht="15.75">
      <c r="B25" s="58"/>
      <c r="C25" s="58"/>
      <c r="D25" s="25"/>
      <c r="E25" s="27"/>
      <c r="F25" s="167">
        <f>IF(AND(EXACT(D25,"CPS_5m"),EXACT(E25,"Win")),'Input Data'!E2,0)+IF(AND(EXACT(D25,"CPS_5m"),EXACT(E25,"Loss")),'Input Data'!E3,0)+IF(AND(EXACT(D25,"CPS_60s"),EXACT(E25,"Win")),'Input Data'!D2,0)+IF(AND(EXACT(D25,"CPS_60s"),EXACT(E25,"Loss")),'Input Data'!D3,0)</f>
        <v>0</v>
      </c>
      <c r="G25" s="81">
        <f>IF(AND(EXACT(D25,"CPS_5m"),EXACT(E25,"Win")),'Input Data'!G2,0)+IF(AND(EXACT(D25,"CPS_5m"),EXACT(E25,"Loss")),'Input Data'!G3,0)+IF(AND(EXACT(D25,"CPS_60s"),EXACT(E25,"Win")),'Input Data'!F2,0)+IF(AND(EXACT(D25,"CPS_60s"),EXACT(E25,"Loss")),'Input Data'!F3,0)</f>
        <v>0</v>
      </c>
    </row>
    <row r="26" spans="2:23" ht="15.75">
      <c r="B26" s="56"/>
      <c r="C26" s="58"/>
      <c r="D26" s="25"/>
      <c r="E26" s="27"/>
      <c r="F26" s="167">
        <f>IF(AND(EXACT(D26,"CPS_5m"),EXACT(E26,"Win")),'Input Data'!E2,0)+IF(AND(EXACT(D26,"CPS_5m"),EXACT(E26,"Loss")),'Input Data'!E3,0)+IF(AND(EXACT(D26,"CPS_60s"),EXACT(E26,"Win")),'Input Data'!D2,0)+IF(AND(EXACT(D26,"CPS_60s"),EXACT(E26,"Loss")),'Input Data'!D3,0)</f>
        <v>0</v>
      </c>
      <c r="G26" s="81">
        <f>IF(AND(EXACT(D26,"CPS_5m"),EXACT(E26,"Win")),'Input Data'!G2,0)+IF(AND(EXACT(D26,"CPS_5m"),EXACT(E26,"Loss")),'Input Data'!G3,0)+IF(AND(EXACT(D26,"CPS_60s"),EXACT(E26,"Win")),'Input Data'!F2,0)+IF(AND(EXACT(D26,"CPS_60s"),EXACT(E26,"Loss")),'Input Data'!F3,0)</f>
        <v>0</v>
      </c>
      <c r="T26" s="3" t="str">
        <f>CONCATENATE(IF(ISERROR(VLOOKUP("CPS_60s",D26,1,0)), "","_S"),IF(ISERROR(VLOOKUP("CPS_5m",D26,1,0)), "","_M"))</f>
        <v/>
      </c>
    </row>
    <row r="27" spans="2:23" ht="15.75">
      <c r="B27" s="58"/>
      <c r="C27" s="58"/>
      <c r="D27" s="25"/>
      <c r="E27" s="27"/>
      <c r="F27" s="167">
        <f>IF(AND(EXACT(D27,"CPS_5m"),EXACT(E27,"Win")),'Input Data'!E2,0)+IF(AND(EXACT(D27,"CPS_5m"),EXACT(E27,"Loss")),'Input Data'!E3,0)+IF(AND(EXACT(D27,"CPS_60s"),EXACT(E27,"Win")),'Input Data'!D2,0)+IF(AND(EXACT(D27,"CPS_60s"),EXACT(E27,"Loss")),'Input Data'!D3,0)</f>
        <v>0</v>
      </c>
      <c r="G27" s="81">
        <f>IF(AND(EXACT(D27,"CPS_5m"),EXACT(E27,"Win")),'Input Data'!G2,0)+IF(AND(EXACT(D27,"CPS_5m"),EXACT(E27,"Loss")),'Input Data'!G3,0)+IF(AND(EXACT(D27,"CPS_60s"),EXACT(E27,"Win")),'Input Data'!F2,0)+IF(AND(EXACT(D27,"CPS_60s"),EXACT(E27,"Loss")),'Input Data'!F3,0)</f>
        <v>0</v>
      </c>
      <c r="T27" s="3" t="str">
        <f>CONCATENATE(IF(ISERROR(VLOOKUP("CPS_60s",D27,1,0)), "","_S"),IF(ISERROR(VLOOKUP("CPS_5m",D27,1,0)), "","_M"))</f>
        <v/>
      </c>
    </row>
    <row r="28" spans="2:23" ht="15.75">
      <c r="B28" s="56"/>
      <c r="C28" s="58"/>
      <c r="D28" s="25"/>
      <c r="E28" s="27"/>
      <c r="F28" s="167">
        <f>IF(AND(EXACT(D28,"CPS_5m"),EXACT(E28,"Win")),'Input Data'!E2,0)+IF(AND(EXACT(D28,"CPS_5m"),EXACT(E28,"Loss")),'Input Data'!E3,0)+IF(AND(EXACT(D28,"CPS_60s"),EXACT(E28,"Win")),'Input Data'!D2,0)+IF(AND(EXACT(D28,"CPS_60s"),EXACT(E28,"Loss")),'Input Data'!D3,0)</f>
        <v>0</v>
      </c>
      <c r="G28" s="81">
        <f>IF(AND(EXACT(D28,"CPS_5m"),EXACT(E28,"Win")),'Input Data'!G2,0)+IF(AND(EXACT(D28,"CPS_5m"),EXACT(E28,"Loss")),'Input Data'!G3,0)+IF(AND(EXACT(D28,"CPS_60s"),EXACT(E28,"Win")),'Input Data'!F2,0)+IF(AND(EXACT(D28,"CPS_60s"),EXACT(E28,"Loss")),'Input Data'!F3,0)</f>
        <v>0</v>
      </c>
      <c r="T28" s="3" t="str">
        <f>CONCATENATE(IF(ISERROR(VLOOKUP("CPS_60s",D28,1,0)), "","_S"),IF(ISERROR(VLOOKUP("CPS_5m",D28,1,0)), "","_M"))</f>
        <v/>
      </c>
    </row>
    <row r="29" spans="2:23" ht="15.75">
      <c r="B29" s="58"/>
      <c r="C29" s="58"/>
      <c r="D29" s="25"/>
      <c r="E29" s="27"/>
      <c r="F29" s="167">
        <f>IF(AND(EXACT(D29,"CPS_5m"),EXACT(E29,"Win")),'Input Data'!E2,0)+IF(AND(EXACT(D29,"CPS_5m"),EXACT(E29,"Loss")),'Input Data'!E3,0)+IF(AND(EXACT(D29,"CPS_60s"),EXACT(E29,"Win")),'Input Data'!D2,0)+IF(AND(EXACT(D29,"CPS_60s"),EXACT(E29,"Loss")),'Input Data'!D3,0)</f>
        <v>0</v>
      </c>
      <c r="G29" s="81">
        <f>IF(AND(EXACT(D29,"CPS_5m"),EXACT(E29,"Win")),'Input Data'!G2,0)+IF(AND(EXACT(D29,"CPS_5m"),EXACT(E29,"Loss")),'Input Data'!G3,0)+IF(AND(EXACT(D29,"CPS_60s"),EXACT(E29,"Win")),'Input Data'!F2,0)+IF(AND(EXACT(D29,"CPS_60s"),EXACT(E29,"Loss")),'Input Data'!F3,0)</f>
        <v>0</v>
      </c>
    </row>
    <row r="30" spans="2:23" ht="15.75">
      <c r="B30" s="56"/>
      <c r="C30" s="58"/>
      <c r="D30" s="25"/>
      <c r="E30" s="27"/>
      <c r="F30" s="167">
        <f>IF(AND(EXACT(D30,"CPS_5m"),EXACT(E30,"Win")),'Input Data'!E2,0)+IF(AND(EXACT(D30,"CPS_5m"),EXACT(E30,"Loss")),'Input Data'!E3,0)+IF(AND(EXACT(D30,"CPS_60s"),EXACT(E30,"Win")),'Input Data'!D2,0)+IF(AND(EXACT(D30,"CPS_60s"),EXACT(E30,"Loss")),'Input Data'!D3,0)</f>
        <v>0</v>
      </c>
      <c r="G30" s="81">
        <f>IF(AND(EXACT(D30,"CPS_5m"),EXACT(E30,"Win")),'Input Data'!G2,0)+IF(AND(EXACT(D30,"CPS_5m"),EXACT(E30,"Loss")),'Input Data'!G3,0)+IF(AND(EXACT(D30,"CPS_60s"),EXACT(E30,"Win")),'Input Data'!F2,0)+IF(AND(EXACT(D30,"CPS_60s"),EXACT(E30,"Loss")),'Input Data'!F3,0)</f>
        <v>0</v>
      </c>
    </row>
    <row r="31" spans="2:23" ht="15.75">
      <c r="B31" s="58"/>
      <c r="C31" s="58"/>
      <c r="D31" s="58"/>
      <c r="E31" s="27"/>
      <c r="F31" s="167">
        <f>IF(AND(EXACT(D31,"CPS_5m"),EXACT(E31,"Win")),'Input Data'!E2,0)+IF(AND(EXACT(D31,"CPS_5m"),EXACT(E31,"Loss")),'Input Data'!E3,0)+IF(AND(EXACT(D31,"CPS_60s"),EXACT(E31,"Win")),'Input Data'!D2,0)+IF(AND(EXACT(D31,"CPS_60s"),EXACT(E31,"Loss")),'Input Data'!D3,0)</f>
        <v>0</v>
      </c>
      <c r="G31" s="81">
        <f>IF(AND(EXACT(D31,"CPS_5m"),EXACT(E31,"Win")),'Input Data'!G2,0)+IF(AND(EXACT(D31,"CPS_5m"),EXACT(E31,"Loss")),'Input Data'!G3,0)+IF(AND(EXACT(D31,"CPS_60s"),EXACT(E31,"Win")),'Input Data'!F2,0)+IF(AND(EXACT(D31,"CPS_60s"),EXACT(E31,"Loss")),'Input Data'!F3,0)</f>
        <v>0</v>
      </c>
    </row>
    <row r="32" spans="2:23" ht="15.75">
      <c r="B32" s="58"/>
      <c r="C32" s="58"/>
      <c r="D32" s="58"/>
      <c r="E32" s="27"/>
      <c r="F32" s="167">
        <f>IF(AND(EXACT(D32,"CPS_5m"),EXACT(E32,"Win")),'Input Data'!E2,0)+IF(AND(EXACT(D32,"CPS_5m"),EXACT(E32,"Loss")),'Input Data'!E3,0)+IF(AND(EXACT(D32,"CPS_60s"),EXACT(E32,"Win")),'Input Data'!D2,0)+IF(AND(EXACT(D32,"CPS_60s"),EXACT(E32,"Loss")),'Input Data'!D3,0)</f>
        <v>0</v>
      </c>
      <c r="G32" s="81">
        <f>IF(AND(EXACT(D32,"CPS_5m"),EXACT(E32,"Win")),'Input Data'!G2,0)+IF(AND(EXACT(D32,"CPS_5m"),EXACT(E32,"Loss")),'Input Data'!G3,0)+IF(AND(EXACT(D32,"CPS_60s"),EXACT(E32,"Win")),'Input Data'!F2,0)+IF(AND(EXACT(D32,"CPS_60s"),EXACT(E32,"Loss")),'Input Data'!F3,0)</f>
        <v>0</v>
      </c>
    </row>
    <row r="33" spans="2:7" ht="15.75">
      <c r="B33" s="58"/>
      <c r="C33" s="58"/>
      <c r="D33" s="58"/>
      <c r="E33" s="27"/>
      <c r="F33" s="167">
        <f>IF(AND(EXACT(D33,"CPS_5m"),EXACT(E33,"Win")),'Input Data'!E2,0)+IF(AND(EXACT(D33,"CPS_5m"),EXACT(E33,"Loss")),'Input Data'!E3,0)+IF(AND(EXACT(D33,"CPS_60s"),EXACT(E33,"Win")),'Input Data'!D2,0)+IF(AND(EXACT(D33,"CPS_60s"),EXACT(E33,"Loss")),'Input Data'!D3,0)</f>
        <v>0</v>
      </c>
      <c r="G33" s="81">
        <f>IF(AND(EXACT(D33,"CPS_5m"),EXACT(E33,"Win")),'Input Data'!G2,0)+IF(AND(EXACT(D33,"CPS_5m"),EXACT(E33,"Loss")),'Input Data'!G3,0)+IF(AND(EXACT(D33,"CPS_60s"),EXACT(E33,"Win")),'Input Data'!F2,0)+IF(AND(EXACT(D33,"CPS_60s"),EXACT(E33,"Loss")),'Input Data'!F3,0)</f>
        <v>0</v>
      </c>
    </row>
    <row r="34" spans="2:7" ht="15.75">
      <c r="B34" s="58"/>
      <c r="C34" s="58"/>
      <c r="D34" s="58"/>
      <c r="E34" s="27"/>
      <c r="F34" s="167">
        <f>IF(AND(EXACT(D34,"CPS_5m"),EXACT(E34,"Win")),'Input Data'!E2,0)+IF(AND(EXACT(D34,"CPS_5m"),EXACT(E34,"Loss")),'Input Data'!E3,0)+IF(AND(EXACT(D34,"CPS_60s"),EXACT(E34,"Win")),'Input Data'!D2,0)+IF(AND(EXACT(D34,"CPS_60s"),EXACT(E34,"Loss")),'Input Data'!D3,0)</f>
        <v>0</v>
      </c>
      <c r="G34" s="81">
        <f>IF(AND(EXACT(D34,"CPS_5m"),EXACT(E34,"Win")),'Input Data'!G2,0)+IF(AND(EXACT(D34,"CPS_5m"),EXACT(E34,"Loss")),'Input Data'!G3,0)+IF(AND(EXACT(D34,"CPS_60s"),EXACT(E34,"Win")),'Input Data'!F2,0)+IF(AND(EXACT(D34,"CPS_60s"),EXACT(E34,"Loss")),'Input Data'!F3,0)</f>
        <v>0</v>
      </c>
    </row>
    <row r="35" spans="2:7" ht="15.75">
      <c r="B35" s="58"/>
      <c r="C35" s="58"/>
      <c r="D35" s="58"/>
      <c r="E35" s="27"/>
      <c r="F35" s="167">
        <f>IF(AND(EXACT(D35,"CPS_5m"),EXACT(E35,"Win")),'Input Data'!E2,0)+IF(AND(EXACT(D35,"CPS_5m"),EXACT(E35,"Loss")),'Input Data'!E3,0)+IF(AND(EXACT(D35,"CPS_60s"),EXACT(E35,"Win")),'Input Data'!D2,0)+IF(AND(EXACT(D35,"CPS_60s"),EXACT(E35,"Loss")),'Input Data'!D3,0)</f>
        <v>0</v>
      </c>
      <c r="G35" s="81">
        <f>IF(AND(EXACT(D35,"CPS_5m"),EXACT(E35,"Win")),'Input Data'!G2,0)+IF(AND(EXACT(D35,"CPS_5m"),EXACT(E35,"Loss")),'Input Data'!G3,0)+IF(AND(EXACT(D35,"CPS_60s"),EXACT(E35,"Win")),'Input Data'!F2,0)+IF(AND(EXACT(D35,"CPS_60s"),EXACT(E35,"Loss")),'Input Data'!F3,0)</f>
        <v>0</v>
      </c>
    </row>
    <row r="36" spans="2:7" ht="15.75">
      <c r="B36" s="58"/>
      <c r="C36" s="58"/>
      <c r="D36" s="58"/>
      <c r="E36" s="27"/>
      <c r="F36" s="167">
        <f>IF(AND(EXACT(D36,"CPS_5m"),EXACT(E36,"Win")),'Input Data'!E2,0)+IF(AND(EXACT(D36,"CPS_5m"),EXACT(E36,"Loss")),'Input Data'!E3,0)+IF(AND(EXACT(D36,"CPS_60s"),EXACT(E36,"Win")),'Input Data'!D2,0)+IF(AND(EXACT(D36,"CPS_60s"),EXACT(E36,"Loss")),'Input Data'!D3,0)</f>
        <v>0</v>
      </c>
      <c r="G36" s="81">
        <f>IF(AND(EXACT(D36,"CPS_5m"),EXACT(E36,"Win")),'Input Data'!G2,0)+IF(AND(EXACT(D36,"CPS_5m"),EXACT(E36,"Loss")),'Input Data'!G3,0)+IF(AND(EXACT(D36,"CPS_60s"),EXACT(E36,"Win")),'Input Data'!F2,0)+IF(AND(EXACT(D36,"CPS_60s"),EXACT(E36,"Loss")),'Input Data'!F3,0)</f>
        <v>0</v>
      </c>
    </row>
    <row r="37" spans="2:7" ht="15.75">
      <c r="B37" s="58"/>
      <c r="C37" s="25"/>
      <c r="D37" s="25"/>
      <c r="E37" s="27"/>
      <c r="F37" s="167">
        <f>IF(AND(EXACT(D37,"CPS_5m"),EXACT(E37,"Win")),'Input Data'!E2,0)+IF(AND(EXACT(D37,"CPS_5m"),EXACT(E37,"Loss")),'Input Data'!E3,0)+IF(AND(EXACT(D37,"CPS_60s"),EXACT(E37,"Win")),'Input Data'!D2,0)+IF(AND(EXACT(D37,"CPS_60s"),EXACT(E37,"Loss")),'Input Data'!D3,0)</f>
        <v>0</v>
      </c>
      <c r="G37" s="81">
        <f>IF(AND(EXACT(D37,"CPS_5m"),EXACT(E37,"Win")),'Input Data'!G2,0)+IF(AND(EXACT(D37,"CPS_5m"),EXACT(E37,"Loss")),'Input Data'!G3,0)+IF(AND(EXACT(D37,"CPS_60s"),EXACT(E37,"Win")),'Input Data'!F2,0)+IF(AND(EXACT(D37,"CPS_60s"),EXACT(E37,"Loss")),'Input Data'!F3,0)</f>
        <v>0</v>
      </c>
    </row>
    <row r="38" spans="2:7" ht="15.75">
      <c r="B38" s="58"/>
      <c r="C38" s="25"/>
      <c r="D38" s="25"/>
      <c r="E38" s="27"/>
      <c r="F38" s="167">
        <f>IF(AND(EXACT(D38,"CPS_5m"),EXACT(E38,"Win")),'Input Data'!E2,0)+IF(AND(EXACT(D38,"CPS_5m"),EXACT(E38,"Loss")),'Input Data'!E3,0)+IF(AND(EXACT(D38,"CPS_60s"),EXACT(E38,"Win")),'Input Data'!D2,0)+IF(AND(EXACT(D38,"CPS_60s"),EXACT(E38,"Loss")),'Input Data'!D3,0)</f>
        <v>0</v>
      </c>
      <c r="G38" s="81">
        <f>IF(AND(EXACT(D38,"CPS_5m"),EXACT(E38,"Win")),'Input Data'!G2,0)+IF(AND(EXACT(D38,"CPS_5m"),EXACT(E38,"Loss")),'Input Data'!G3,0)+IF(AND(EXACT(D38,"CPS_60s"),EXACT(E38,"Win")),'Input Data'!F2,0)+IF(AND(EXACT(D38,"CPS_60s"),EXACT(E38,"Loss")),'Input Data'!F3,0)</f>
        <v>0</v>
      </c>
    </row>
    <row r="39" spans="2:7" ht="15.75">
      <c r="B39" s="58"/>
      <c r="C39" s="25"/>
      <c r="D39" s="25"/>
      <c r="E39" s="27"/>
      <c r="F39" s="167">
        <f>IF(AND(EXACT(D39,"CPS_5m"),EXACT(E39,"Win")),'Input Data'!E2,0)+IF(AND(EXACT(D39,"CPS_5m"),EXACT(E39,"Loss")),'Input Data'!E3,0)+IF(AND(EXACT(D39,"CPS_60s"),EXACT(E39,"Win")),'Input Data'!D2,0)+IF(AND(EXACT(D39,"CPS_60s"),EXACT(E39,"Loss")),'Input Data'!D3,0)</f>
        <v>0</v>
      </c>
      <c r="G39" s="81">
        <f>IF(AND(EXACT(D39,"CPS_5m"),EXACT(E39,"Win")),'Input Data'!G2,0)+IF(AND(EXACT(D39,"CPS_5m"),EXACT(E39,"Loss")),'Input Data'!G3,0)+IF(AND(EXACT(D39,"CPS_60s"),EXACT(E39,"Win")),'Input Data'!F2,0)+IF(AND(EXACT(D39,"CPS_60s"),EXACT(E39,"Loss")),'Input Data'!F3,0)</f>
        <v>0</v>
      </c>
    </row>
    <row r="40" spans="2:7" ht="15.75">
      <c r="B40" s="58"/>
      <c r="C40" s="25"/>
      <c r="D40" s="25"/>
      <c r="E40" s="27"/>
      <c r="F40" s="167">
        <f>IF(AND(EXACT(D40,"CPS_5m"),EXACT(E40,"Win")),'Input Data'!E2,0)+IF(AND(EXACT(D40,"CPS_5m"),EXACT(E40,"Loss")),'Input Data'!E3,0)+IF(AND(EXACT(D40,"CPS_60s"),EXACT(E40,"Win")),'Input Data'!D2,0)+IF(AND(EXACT(D40,"CPS_60s"),EXACT(E40,"Loss")),'Input Data'!D3,0)</f>
        <v>0</v>
      </c>
      <c r="G40" s="81">
        <f>IF(AND(EXACT(D40,"CPS_5m"),EXACT(E40,"Win")),'Input Data'!G2,0)+IF(AND(EXACT(D40,"CPS_5m"),EXACT(E40,"Loss")),'Input Data'!G3,0)+IF(AND(EXACT(D40,"CPS_60s"),EXACT(E40,"Win")),'Input Data'!F2,0)+IF(AND(EXACT(D40,"CPS_60s"),EXACT(E40,"Loss")),'Input Data'!F3,0)</f>
        <v>0</v>
      </c>
    </row>
    <row r="41" spans="2:7" ht="15.75">
      <c r="B41" s="56"/>
      <c r="C41" s="25"/>
      <c r="D41" s="25"/>
      <c r="E41" s="27"/>
      <c r="F41" s="167">
        <f>IF(AND(EXACT(D41,"CPS_5m"),EXACT(E41,"Win")),'Input Data'!E2,0)+IF(AND(EXACT(D41,"CPS_5m"),EXACT(E41,"Loss")),'Input Data'!E3,0)+IF(AND(EXACT(D41,"CPS_60s"),EXACT(E41,"Win")),'Input Data'!D2,0)+IF(AND(EXACT(D41,"CPS_60s"),EXACT(E41,"Loss")),'Input Data'!D3,0)</f>
        <v>0</v>
      </c>
      <c r="G41" s="81">
        <f>IF(AND(EXACT(D41,"CPS_5m"),EXACT(E41,"Win")),'Input Data'!G2,0)+IF(AND(EXACT(D41,"CPS_5m"),EXACT(E41,"Loss")),'Input Data'!G3,0)+IF(AND(EXACT(D41,"CPS_60s"),EXACT(E41,"Win")),'Input Data'!F2,0)+IF(AND(EXACT(D41,"CPS_60s"),EXACT(E41,"Loss")),'Input Data'!F3,0)</f>
        <v>0</v>
      </c>
    </row>
    <row r="42" spans="2:7" ht="15.75">
      <c r="B42" s="58"/>
      <c r="C42" s="25"/>
      <c r="D42" s="25"/>
      <c r="E42" s="27"/>
      <c r="F42" s="167">
        <f>IF(AND(EXACT(D42,"CPS_5m"),EXACT(E42,"Win")),'Input Data'!E2,0)+IF(AND(EXACT(D42,"CPS_5m"),EXACT(E42,"Loss")),'Input Data'!E3,0)+IF(AND(EXACT(D42,"CPS_60s"),EXACT(E42,"Win")),'Input Data'!D2,0)+IF(AND(EXACT(D42,"CPS_60s"),EXACT(E42,"Loss")),'Input Data'!D3,0)</f>
        <v>0</v>
      </c>
      <c r="G42" s="81">
        <f>IF(AND(EXACT(D42,"CPS_5m"),EXACT(E42,"Win")),'Input Data'!G2,0)+IF(AND(EXACT(D42,"CPS_5m"),EXACT(E42,"Loss")),'Input Data'!G3,0)+IF(AND(EXACT(D42,"CPS_60s"),EXACT(E42,"Win")),'Input Data'!F2,0)+IF(AND(EXACT(D42,"CPS_60s"),EXACT(E42,"Loss")),'Input Data'!F3,0)</f>
        <v>0</v>
      </c>
    </row>
    <row r="43" spans="2:7" ht="15.75">
      <c r="B43" s="56"/>
      <c r="C43" s="25"/>
      <c r="D43" s="25"/>
      <c r="E43" s="27"/>
      <c r="F43" s="167">
        <f>IF(AND(EXACT(D43,"CPS_5m"),EXACT(E43,"Win")),'Input Data'!E2,0)+IF(AND(EXACT(D43,"CPS_5m"),EXACT(E43,"Loss")),'Input Data'!E3,0)+IF(AND(EXACT(D43,"CPS_60s"),EXACT(E43,"Win")),'Input Data'!D2,0)+IF(AND(EXACT(D43,"CPS_60s"),EXACT(E43,"Loss")),'Input Data'!D3,0)</f>
        <v>0</v>
      </c>
      <c r="G43" s="81">
        <f>IF(AND(EXACT(D43,"CPS_5m"),EXACT(E43,"Win")),'Input Data'!G2,0)+IF(AND(EXACT(D43,"CPS_5m"),EXACT(E43,"Loss")),'Input Data'!G3,0)+IF(AND(EXACT(D43,"CPS_60s"),EXACT(E43,"Win")),'Input Data'!F2,0)+IF(AND(EXACT(D43,"CPS_60s"),EXACT(E43,"Loss")),'Input Data'!F3,0)</f>
        <v>0</v>
      </c>
    </row>
    <row r="44" spans="2:7" ht="15.75">
      <c r="B44" s="58"/>
      <c r="C44" s="25"/>
      <c r="D44" s="25"/>
      <c r="E44" s="27"/>
      <c r="F44" s="167">
        <f>IF(AND(EXACT(D44,"CPS_5m"),EXACT(E44,"Win")),'Input Data'!E2,0)+IF(AND(EXACT(D44,"CPS_5m"),EXACT(E44,"Loss")),'Input Data'!E3,0)+IF(AND(EXACT(D44,"CPS_60s"),EXACT(E44,"Win")),'Input Data'!D2,0)+IF(AND(EXACT(D44,"CPS_60s"),EXACT(E44,"Loss")),'Input Data'!D3,0)</f>
        <v>0</v>
      </c>
      <c r="G44" s="81">
        <f>IF(AND(EXACT(D44,"CPS_5m"),EXACT(E44,"Win")),'Input Data'!G2,0)+IF(AND(EXACT(D44,"CPS_5m"),EXACT(E44,"Loss")),'Input Data'!G3,0)+IF(AND(EXACT(D44,"CPS_60s"),EXACT(E44,"Win")),'Input Data'!F2,0)+IF(AND(EXACT(D44,"CPS_60s"),EXACT(E44,"Loss")),'Input Data'!F3,0)</f>
        <v>0</v>
      </c>
    </row>
    <row r="45" spans="2:7" ht="15.75">
      <c r="B45" s="58"/>
      <c r="C45" s="25"/>
      <c r="D45" s="25"/>
      <c r="E45" s="27"/>
      <c r="F45" s="167">
        <f>IF(AND(EXACT(D45,"CPS_5m"),EXACT(E45,"Win")),'Input Data'!E2,0)+IF(AND(EXACT(D45,"CPS_5m"),EXACT(E45,"Loss")),'Input Data'!E3,0)+IF(AND(EXACT(D45,"CPS_60s"),EXACT(E45,"Win")),'Input Data'!D2,0)+IF(AND(EXACT(D45,"CPS_60s"),EXACT(E45,"Loss")),'Input Data'!D3,0)</f>
        <v>0</v>
      </c>
      <c r="G45" s="81">
        <f>IF(AND(EXACT(D45,"CPS_5m"),EXACT(E45,"Win")),'Input Data'!G2,0)+IF(AND(EXACT(D45,"CPS_5m"),EXACT(E45,"Loss")),'Input Data'!G3,0)+IF(AND(EXACT(D45,"CPS_60s"),EXACT(E45,"Win")),'Input Data'!F2,0)+IF(AND(EXACT(D45,"CPS_60s"),EXACT(E45,"Loss")),'Input Data'!F3,0)</f>
        <v>0</v>
      </c>
    </row>
    <row r="46" spans="2:7" ht="15.75">
      <c r="B46" s="56"/>
      <c r="C46" s="25"/>
      <c r="D46" s="25"/>
      <c r="E46" s="27"/>
      <c r="F46" s="167">
        <f>IF(AND(EXACT(D46,"CPS_5m"),EXACT(E46,"Win")),'Input Data'!E2,0)+IF(AND(EXACT(D46,"CPS_5m"),EXACT(E46,"Loss")),'Input Data'!E3,0)+IF(AND(EXACT(D46,"CPS_60s"),EXACT(E46,"Win")),'Input Data'!D2,0)+IF(AND(EXACT(D46,"CPS_60s"),EXACT(E46,"Loss")),'Input Data'!D3,0)</f>
        <v>0</v>
      </c>
      <c r="G46" s="81">
        <f>IF(AND(EXACT(D46,"CPS_5m"),EXACT(E46,"Win")),'Input Data'!G2,0)+IF(AND(EXACT(D46,"CPS_5m"),EXACT(E46,"Loss")),'Input Data'!G3,0)+IF(AND(EXACT(D46,"CPS_60s"),EXACT(E46,"Win")),'Input Data'!F2,0)+IF(AND(EXACT(D46,"CPS_60s"),EXACT(E46,"Loss")),'Input Data'!F3,0)</f>
        <v>0</v>
      </c>
    </row>
    <row r="47" spans="2:7" ht="15.75">
      <c r="B47" s="56"/>
      <c r="C47" s="25"/>
      <c r="D47" s="25"/>
      <c r="E47" s="27"/>
      <c r="F47" s="167">
        <f>IF(AND(EXACT(D47,"CPS_5m"),EXACT(E47,"Win")),'Input Data'!E2,0)+IF(AND(EXACT(D47,"CPS_5m"),EXACT(E47,"Loss")),'Input Data'!E3,0)+IF(AND(EXACT(D47,"CPS_60s"),EXACT(E47,"Win")),'Input Data'!D2,0)+IF(AND(EXACT(D47,"CPS_60s"),EXACT(E47,"Loss")),'Input Data'!D3,0)</f>
        <v>0</v>
      </c>
      <c r="G47" s="81">
        <f>IF(AND(EXACT(D47,"CPS_5m"),EXACT(E47,"Win")),'Input Data'!G2,0)+IF(AND(EXACT(D47,"CPS_5m"),EXACT(E47,"Loss")),'Input Data'!G3,0)+IF(AND(EXACT(D47,"CPS_60s"),EXACT(E47,"Win")),'Input Data'!F2,0)+IF(AND(EXACT(D47,"CPS_60s"),EXACT(E47,"Loss")),'Input Data'!F3,0)</f>
        <v>0</v>
      </c>
    </row>
    <row r="48" spans="2:7" ht="15.75">
      <c r="B48" s="56"/>
      <c r="C48" s="25"/>
      <c r="D48" s="25"/>
      <c r="E48" s="27"/>
      <c r="F48" s="167">
        <f>IF(AND(EXACT(D48,"CPS_5m"),EXACT(E48,"Win")),'Input Data'!E2,0)+IF(AND(EXACT(D48,"CPS_5m"),EXACT(E48,"Loss")),'Input Data'!E3,0)+IF(AND(EXACT(D48,"CPS_60s"),EXACT(E48,"Win")),'Input Data'!D2,0)+IF(AND(EXACT(D48,"CPS_60s"),EXACT(E48,"Loss")),'Input Data'!D3,0)</f>
        <v>0</v>
      </c>
      <c r="G48" s="81">
        <f>IF(AND(EXACT(D48,"CPS_5m"),EXACT(E48,"Win")),'Input Data'!G2,0)+IF(AND(EXACT(D48,"CPS_5m"),EXACT(E48,"Loss")),'Input Data'!G3,0)+IF(AND(EXACT(D48,"CPS_60s"),EXACT(E48,"Win")),'Input Data'!F2,0)+IF(AND(EXACT(D48,"CPS_60s"),EXACT(E48,"Loss")),'Input Data'!F3,0)</f>
        <v>0</v>
      </c>
    </row>
    <row r="49" spans="2:7" ht="15.75">
      <c r="B49" s="56"/>
      <c r="C49" s="25"/>
      <c r="D49" s="25"/>
      <c r="E49" s="27"/>
      <c r="F49" s="167">
        <f>IF(AND(EXACT(D49,"CPS_5m"),EXACT(E49,"Win")),'Input Data'!E2,0)+IF(AND(EXACT(D49,"CPS_5m"),EXACT(E49,"Loss")),'Input Data'!E3,0)+IF(AND(EXACT(D49,"CPS_60s"),EXACT(E49,"Win")),'Input Data'!D2,0)+IF(AND(EXACT(D49,"CPS_60s"),EXACT(E49,"Loss")),'Input Data'!D3,0)</f>
        <v>0</v>
      </c>
      <c r="G49" s="81">
        <f>IF(AND(EXACT(D49,"CPS_5m"),EXACT(E49,"Win")),'Input Data'!G2,0)+IF(AND(EXACT(D49,"CPS_5m"),EXACT(E49,"Loss")),'Input Data'!G3,0)+IF(AND(EXACT(D49,"CPS_60s"),EXACT(E49,"Win")),'Input Data'!F2,0)+IF(AND(EXACT(D49,"CPS_60s"),EXACT(E49,"Loss")),'Input Data'!F3,0)</f>
        <v>0</v>
      </c>
    </row>
    <row r="50" spans="2:7" ht="15.75">
      <c r="B50" s="56"/>
      <c r="C50" s="25"/>
      <c r="D50" s="25"/>
      <c r="E50" s="27"/>
      <c r="F50" s="167">
        <f>IF(AND(EXACT(D50,"CPS_5m"),EXACT(E50,"Win")),'Input Data'!E2,0)+IF(AND(EXACT(D50,"CPS_5m"),EXACT(E50,"Loss")),'Input Data'!E3,0)+IF(AND(EXACT(D50,"CPS_60s"),EXACT(E50,"Win")),'Input Data'!D2,0)+IF(AND(EXACT(D50,"CPS_60s"),EXACT(E50,"Loss")),'Input Data'!D3,0)</f>
        <v>0</v>
      </c>
      <c r="G50" s="81">
        <f>IF(AND(EXACT(D50,"CPS_5m"),EXACT(E50,"Win")),'Input Data'!G2,0)+IF(AND(EXACT(D50,"CPS_5m"),EXACT(E50,"Loss")),'Input Data'!G3,0)+IF(AND(EXACT(D50,"CPS_60s"),EXACT(E50,"Win")),'Input Data'!F2,0)+IF(AND(EXACT(D50,"CPS_60s"),EXACT(E50,"Loss")),'Input Data'!F3,0)</f>
        <v>0</v>
      </c>
    </row>
    <row r="51" spans="2:7" ht="15.75">
      <c r="B51" s="56"/>
      <c r="C51" s="25"/>
      <c r="D51" s="25"/>
      <c r="E51" s="27"/>
      <c r="F51" s="167">
        <f>IF(AND(EXACT(D51,"CPS_5m"),EXACT(E51,"Win")),'Input Data'!E2,0)+IF(AND(EXACT(D51,"CPS_5m"),EXACT(E51,"Loss")),'Input Data'!E3,0)+IF(AND(EXACT(D51,"CPS_60s"),EXACT(E51,"Win")),'Input Data'!D2,0)+IF(AND(EXACT(D51,"CPS_60s"),EXACT(E51,"Loss")),'Input Data'!D3,0)</f>
        <v>0</v>
      </c>
      <c r="G51" s="81">
        <f>IF(AND(EXACT(D51,"CPS_5m"),EXACT(E51,"Win")),'Input Data'!G2,0)+IF(AND(EXACT(D51,"CPS_5m"),EXACT(E51,"Loss")),'Input Data'!G3,0)+IF(AND(EXACT(D51,"CPS_60s"),EXACT(E51,"Win")),'Input Data'!F2,0)+IF(AND(EXACT(D51,"CPS_60s"),EXACT(E51,"Loss")),'Input Data'!F3,0)</f>
        <v>0</v>
      </c>
    </row>
    <row r="52" spans="2:7" ht="15.75">
      <c r="B52" s="56"/>
      <c r="C52" s="25"/>
      <c r="D52" s="25"/>
      <c r="E52" s="27"/>
      <c r="F52" s="167">
        <f>IF(AND(EXACT(D52,"CPS_5m"),EXACT(E52,"Win")),'Input Data'!E2,0)+IF(AND(EXACT(D52,"CPS_5m"),EXACT(E52,"Loss")),'Input Data'!E3,0)+IF(AND(EXACT(D52,"CPS_60s"),EXACT(E52,"Win")),'Input Data'!D2,0)+IF(AND(EXACT(D52,"CPS_60s"),EXACT(E52,"Loss")),'Input Data'!D3,0)</f>
        <v>0</v>
      </c>
      <c r="G52" s="81">
        <f>IF(AND(EXACT(D52,"CPS_5m"),EXACT(E52,"Win")),'Input Data'!G2,0)+IF(AND(EXACT(D52,"CPS_5m"),EXACT(E52,"Loss")),'Input Data'!G3,0)+IF(AND(EXACT(D52,"CPS_60s"),EXACT(E52,"Win")),'Input Data'!F2,0)+IF(AND(EXACT(D52,"CPS_60s"),EXACT(E52,"Loss")),'Input Data'!F3,0)</f>
        <v>0</v>
      </c>
    </row>
    <row r="53" spans="2:7" ht="15.75">
      <c r="B53" s="56"/>
      <c r="C53" s="25"/>
      <c r="D53" s="25"/>
      <c r="E53" s="27"/>
      <c r="F53" s="167">
        <f>IF(AND(EXACT(D53,"CPS_5m"),EXACT(E53,"Win")),'Input Data'!E2,0)+IF(AND(EXACT(D53,"CPS_5m"),EXACT(E53,"Loss")),'Input Data'!E3,0)+IF(AND(EXACT(D53,"CPS_60s"),EXACT(E53,"Win")),'Input Data'!D2,0)+IF(AND(EXACT(D53,"CPS_60s"),EXACT(E53,"Loss")),'Input Data'!D3,0)</f>
        <v>0</v>
      </c>
      <c r="G53" s="81">
        <f>IF(AND(EXACT(D53,"CPS_5m"),EXACT(E53,"Win")),'Input Data'!G2,0)+IF(AND(EXACT(D53,"CPS_5m"),EXACT(E53,"Loss")),'Input Data'!G3,0)+IF(AND(EXACT(D53,"CPS_60s"),EXACT(E53,"Win")),'Input Data'!F2,0)+IF(AND(EXACT(D53,"CPS_60s"),EXACT(E53,"Loss")),'Input Data'!F3,0)</f>
        <v>0</v>
      </c>
    </row>
    <row r="54" spans="2:7" ht="15.75">
      <c r="B54" s="56"/>
      <c r="C54" s="25"/>
      <c r="D54" s="25"/>
      <c r="E54" s="27"/>
      <c r="F54" s="167">
        <f>IF(AND(EXACT(D54,"CPS_5m"),EXACT(E54,"Win")),'Input Data'!E2,0)+IF(AND(EXACT(D54,"CPS_5m"),EXACT(E54,"Loss")),'Input Data'!E3,0)+IF(AND(EXACT(D54,"CPS_60s"),EXACT(E54,"Win")),'Input Data'!D2,0)+IF(AND(EXACT(D54,"CPS_60s"),EXACT(E54,"Loss")),'Input Data'!D3,0)</f>
        <v>0</v>
      </c>
      <c r="G54" s="81">
        <f>IF(AND(EXACT(D54,"CPS_5m"),EXACT(E54,"Win")),'Input Data'!G2,0)+IF(AND(EXACT(D54,"CPS_5m"),EXACT(E54,"Loss")),'Input Data'!G3,0)+IF(AND(EXACT(D54,"CPS_60s"),EXACT(E54,"Win")),'Input Data'!F2,0)+IF(AND(EXACT(D54,"CPS_60s"),EXACT(E54,"Loss")),'Input Data'!F3,0)</f>
        <v>0</v>
      </c>
    </row>
    <row r="55" spans="2:7" ht="15.75">
      <c r="B55" s="56"/>
      <c r="C55" s="25"/>
      <c r="D55" s="25"/>
      <c r="E55" s="27"/>
      <c r="F55" s="167">
        <f>IF(AND(EXACT(D55,"CPS_5m"),EXACT(E55,"Win")),'Input Data'!E2,0)+IF(AND(EXACT(D55,"CPS_5m"),EXACT(E55,"Loss")),'Input Data'!E3,0)+IF(AND(EXACT(D55,"CPS_60s"),EXACT(E55,"Win")),'Input Data'!D2,0)+IF(AND(EXACT(D55,"CPS_60s"),EXACT(E55,"Loss")),'Input Data'!D3,0)</f>
        <v>0</v>
      </c>
      <c r="G55" s="81">
        <f>IF(AND(EXACT(D55,"CPS_5m"),EXACT(E55,"Win")),'Input Data'!G2,0)+IF(AND(EXACT(D55,"CPS_5m"),EXACT(E55,"Loss")),'Input Data'!G3,0)+IF(AND(EXACT(D55,"CPS_60s"),EXACT(E55,"Win")),'Input Data'!F2,0)+IF(AND(EXACT(D55,"CPS_60s"),EXACT(E55,"Loss")),'Input Data'!F3,0)</f>
        <v>0</v>
      </c>
    </row>
    <row r="56" spans="2:7" ht="15.75">
      <c r="B56" s="56"/>
      <c r="C56" s="25"/>
      <c r="D56" s="25"/>
      <c r="E56" s="27"/>
      <c r="F56" s="167">
        <f>IF(AND(EXACT(D56,"CPS_5m"),EXACT(E56,"Win")),'Input Data'!E2,0)+IF(AND(EXACT(D56,"CPS_5m"),EXACT(E56,"Loss")),'Input Data'!E3,0)+IF(AND(EXACT(D56,"CPS_60s"),EXACT(E56,"Win")),'Input Data'!D2,0)+IF(AND(EXACT(D56,"CPS_60s"),EXACT(E56,"Loss")),'Input Data'!D3,0)</f>
        <v>0</v>
      </c>
      <c r="G56" s="81">
        <f>IF(AND(EXACT(D56,"CPS_5m"),EXACT(E56,"Win")),'Input Data'!G2,0)+IF(AND(EXACT(D56,"CPS_5m"),EXACT(E56,"Loss")),'Input Data'!G3,0)+IF(AND(EXACT(D56,"CPS_60s"),EXACT(E56,"Win")),'Input Data'!F2,0)+IF(AND(EXACT(D56,"CPS_60s"),EXACT(E56,"Loss")),'Input Data'!F3,0)</f>
        <v>0</v>
      </c>
    </row>
    <row r="57" spans="2:7" ht="15.75">
      <c r="B57" s="56"/>
      <c r="C57" s="25"/>
      <c r="D57" s="25"/>
      <c r="E57" s="27"/>
      <c r="F57" s="167">
        <f>IF(AND(EXACT(D57,"CPS_5m"),EXACT(E57,"Win")),'Input Data'!E2,0)+IF(AND(EXACT(D57,"CPS_5m"),EXACT(E57,"Loss")),'Input Data'!E3,0)+IF(AND(EXACT(D57,"CPS_60s"),EXACT(E57,"Win")),'Input Data'!D2,0)+IF(AND(EXACT(D57,"CPS_60s"),EXACT(E57,"Loss")),'Input Data'!D3,0)</f>
        <v>0</v>
      </c>
      <c r="G57" s="81">
        <f>IF(AND(EXACT(D57,"CPS_5m"),EXACT(E57,"Win")),'Input Data'!G2,0)+IF(AND(EXACT(D57,"CPS_5m"),EXACT(E57,"Loss")),'Input Data'!G3,0)+IF(AND(EXACT(D57,"CPS_60s"),EXACT(E57,"Win")),'Input Data'!F2,0)+IF(AND(EXACT(D57,"CPS_60s"),EXACT(E57,"Loss")),'Input Data'!F3,0)</f>
        <v>0</v>
      </c>
    </row>
    <row r="58" spans="2:7" ht="15.75">
      <c r="B58" s="56"/>
      <c r="C58" s="25"/>
      <c r="D58" s="25"/>
      <c r="E58" s="27"/>
      <c r="F58" s="167">
        <f>IF(AND(EXACT(D58,"CPS_5m"),EXACT(E58,"Win")),'Input Data'!E2,0)+IF(AND(EXACT(D58,"CPS_5m"),EXACT(E58,"Loss")),'Input Data'!E3,0)+IF(AND(EXACT(D58,"CPS_60s"),EXACT(E58,"Win")),'Input Data'!D2,0)+IF(AND(EXACT(D58,"CPS_60s"),EXACT(E58,"Loss")),'Input Data'!D3,0)</f>
        <v>0</v>
      </c>
      <c r="G58" s="81">
        <f>IF(AND(EXACT(D58,"CPS_5m"),EXACT(E58,"Win")),'Input Data'!G2,0)+IF(AND(EXACT(D58,"CPS_5m"),EXACT(E58,"Loss")),'Input Data'!G3,0)+IF(AND(EXACT(D58,"CPS_60s"),EXACT(E58,"Win")),'Input Data'!F2,0)+IF(AND(EXACT(D58,"CPS_60s"),EXACT(E58,"Loss")),'Input Data'!F3,0)</f>
        <v>0</v>
      </c>
    </row>
    <row r="59" spans="2:7" ht="15.75">
      <c r="B59" s="56"/>
      <c r="C59" s="25"/>
      <c r="D59" s="25"/>
      <c r="E59" s="27"/>
      <c r="F59" s="167">
        <f>IF(AND(EXACT(D59,"CPS_5m"),EXACT(E59,"Win")),'Input Data'!E2,0)+IF(AND(EXACT(D59,"CPS_5m"),EXACT(E59,"Loss")),'Input Data'!E3,0)+IF(AND(EXACT(D59,"CPS_60s"),EXACT(E59,"Win")),'Input Data'!D2,0)+IF(AND(EXACT(D59,"CPS_60s"),EXACT(E59,"Loss")),'Input Data'!D3,0)</f>
        <v>0</v>
      </c>
      <c r="G59" s="81">
        <f>IF(AND(EXACT(D59,"CPS_5m"),EXACT(E59,"Win")),'Input Data'!G2,0)+IF(AND(EXACT(D59,"CPS_5m"),EXACT(E59,"Loss")),'Input Data'!G3,0)+IF(AND(EXACT(D59,"CPS_60s"),EXACT(E59,"Win")),'Input Data'!F2,0)+IF(AND(EXACT(D59,"CPS_60s"),EXACT(E59,"Loss")),'Input Data'!F3,0)</f>
        <v>0</v>
      </c>
    </row>
    <row r="60" spans="2:7" ht="15.75">
      <c r="B60" s="56"/>
      <c r="C60" s="25"/>
      <c r="D60" s="25"/>
      <c r="E60" s="27"/>
      <c r="F60" s="167">
        <f>IF(AND(EXACT(D60,"CPS_5m"),EXACT(E60,"Win")),'Input Data'!E2,0)+IF(AND(EXACT(D60,"CPS_5m"),EXACT(E60,"Loss")),'Input Data'!E3,0)+IF(AND(EXACT(D60,"CPS_60s"),EXACT(E60,"Win")),'Input Data'!D2,0)+IF(AND(EXACT(D60,"CPS_60s"),EXACT(E60,"Loss")),'Input Data'!D3,0)</f>
        <v>0</v>
      </c>
      <c r="G60" s="81">
        <f>IF(AND(EXACT(D60,"CPS_5m"),EXACT(E60,"Win")),'Input Data'!G2,0)+IF(AND(EXACT(D60,"CPS_5m"),EXACT(E60,"Loss")),'Input Data'!G3,0)+IF(AND(EXACT(D60,"CPS_60s"),EXACT(E60,"Win")),'Input Data'!F2,0)+IF(AND(EXACT(D60,"CPS_60s"),EXACT(E60,"Loss")),'Input Data'!F3,0)</f>
        <v>0</v>
      </c>
    </row>
    <row r="61" spans="2:7" ht="15.75">
      <c r="B61" s="56"/>
      <c r="C61" s="25"/>
      <c r="D61" s="25"/>
      <c r="E61" s="27"/>
      <c r="F61" s="167">
        <f>IF(AND(EXACT(D61,"CPS_5m"),EXACT(E61,"Win")),'Input Data'!E2,0)+IF(AND(EXACT(D61,"CPS_5m"),EXACT(E61,"Loss")),'Input Data'!E3,0)+IF(AND(EXACT(D61,"CPS_60s"),EXACT(E61,"Win")),'Input Data'!D2,0)+IF(AND(EXACT(D61,"CPS_60s"),EXACT(E61,"Loss")),'Input Data'!D3,0)</f>
        <v>0</v>
      </c>
      <c r="G61" s="81">
        <f>IF(AND(EXACT(D61,"CPS_5m"),EXACT(E61,"Win")),'Input Data'!G2,0)+IF(AND(EXACT(D61,"CPS_5m"),EXACT(E61,"Loss")),'Input Data'!G3,0)+IF(AND(EXACT(D61,"CPS_60s"),EXACT(E61,"Win")),'Input Data'!F2,0)+IF(AND(EXACT(D61,"CPS_60s"),EXACT(E61,"Loss")),'Input Data'!F3,0)</f>
        <v>0</v>
      </c>
    </row>
    <row r="62" spans="2:7" ht="15.75">
      <c r="B62" s="56"/>
      <c r="C62" s="25"/>
      <c r="D62" s="25"/>
      <c r="E62" s="27"/>
      <c r="F62" s="167">
        <f>IF(AND(EXACT(D62,"CPS_5m"),EXACT(E62,"Win")),'Input Data'!E2,0)+IF(AND(EXACT(D62,"CPS_5m"),EXACT(E62,"Loss")),'Input Data'!E3,0)+IF(AND(EXACT(D62,"CPS_60s"),EXACT(E62,"Win")),'Input Data'!D2,0)+IF(AND(EXACT(D62,"CPS_60s"),EXACT(E62,"Loss")),'Input Data'!D3,0)</f>
        <v>0</v>
      </c>
      <c r="G62" s="81">
        <f>IF(AND(EXACT(D62,"CPS_5m"),EXACT(E62,"Win")),'Input Data'!G2,0)+IF(AND(EXACT(D62,"CPS_5m"),EXACT(E62,"Loss")),'Input Data'!G3,0)+IF(AND(EXACT(D62,"CPS_60s"),EXACT(E62,"Win")),'Input Data'!F2,0)+IF(AND(EXACT(D62,"CPS_60s"),EXACT(E62,"Loss")),'Input Data'!F3,0)</f>
        <v>0</v>
      </c>
    </row>
    <row r="63" spans="2:7" ht="15.75">
      <c r="B63" s="56"/>
      <c r="C63" s="25"/>
      <c r="D63" s="25"/>
      <c r="E63" s="27"/>
      <c r="F63" s="167">
        <f>IF(AND(EXACT(D63,"CPS_5m"),EXACT(E63,"Win")),'Input Data'!E2,0)+IF(AND(EXACT(D63,"CPS_5m"),EXACT(E63,"Loss")),'Input Data'!E3,0)+IF(AND(EXACT(D63,"CPS_60s"),EXACT(E63,"Win")),'Input Data'!D2,0)+IF(AND(EXACT(D63,"CPS_60s"),EXACT(E63,"Loss")),'Input Data'!D3,0)</f>
        <v>0</v>
      </c>
      <c r="G63" s="81">
        <f>IF(AND(EXACT(D63,"CPS_5m"),EXACT(E63,"Win")),'Input Data'!G2,0)+IF(AND(EXACT(D63,"CPS_5m"),EXACT(E63,"Loss")),'Input Data'!G3,0)+IF(AND(EXACT(D63,"CPS_60s"),EXACT(E63,"Win")),'Input Data'!F2,0)+IF(AND(EXACT(D63,"CPS_60s"),EXACT(E63,"Loss")),'Input Data'!F3,0)</f>
        <v>0</v>
      </c>
    </row>
    <row r="64" spans="2:7" ht="15.75">
      <c r="B64" s="56"/>
      <c r="C64" s="25"/>
      <c r="D64" s="25"/>
      <c r="E64" s="27"/>
      <c r="F64" s="167">
        <f>IF(AND(EXACT(D64,"CPS_5m"),EXACT(E64,"Win")),'Input Data'!E2,0)+IF(AND(EXACT(D64,"CPS_5m"),EXACT(E64,"Loss")),'Input Data'!E3,0)+IF(AND(EXACT(D64,"CPS_60s"),EXACT(E64,"Win")),'Input Data'!D2,0)+IF(AND(EXACT(D64,"CPS_60s"),EXACT(E64,"Loss")),'Input Data'!D3,0)</f>
        <v>0</v>
      </c>
      <c r="G64" s="81">
        <f>IF(AND(EXACT(D64,"CPS_5m"),EXACT(E64,"Win")),'Input Data'!G2,0)+IF(AND(EXACT(D64,"CPS_5m"),EXACT(E64,"Loss")),'Input Data'!G3,0)+IF(AND(EXACT(D64,"CPS_60s"),EXACT(E64,"Win")),'Input Data'!F2,0)+IF(AND(EXACT(D64,"CPS_60s"),EXACT(E64,"Loss")),'Input Data'!F3,0)</f>
        <v>0</v>
      </c>
    </row>
    <row r="65" spans="2:7" ht="15.75">
      <c r="B65" s="56"/>
      <c r="C65" s="25"/>
      <c r="D65" s="25"/>
      <c r="E65" s="27"/>
      <c r="F65" s="167">
        <f>IF(AND(EXACT(D65,"CPS_5m"),EXACT(E65,"Win")),'Input Data'!E2,0)+IF(AND(EXACT(D65,"CPS_5m"),EXACT(E65,"Loss")),'Input Data'!E3,0)+IF(AND(EXACT(D65,"CPS_60s"),EXACT(E65,"Win")),'Input Data'!D2,0)+IF(AND(EXACT(D65,"CPS_60s"),EXACT(E65,"Loss")),'Input Data'!D3,0)</f>
        <v>0</v>
      </c>
      <c r="G65" s="81">
        <f>IF(AND(EXACT(D65,"CPS_5m"),EXACT(E65,"Win")),'Input Data'!G2,0)+IF(AND(EXACT(D65,"CPS_5m"),EXACT(E65,"Loss")),'Input Data'!G3,0)+IF(AND(EXACT(D65,"CPS_60s"),EXACT(E65,"Win")),'Input Data'!F2,0)+IF(AND(EXACT(D65,"CPS_60s"),EXACT(E65,"Loss")),'Input Data'!F3,0)</f>
        <v>0</v>
      </c>
    </row>
    <row r="66" spans="2:7" ht="15.75">
      <c r="B66" s="56"/>
      <c r="C66" s="25"/>
      <c r="D66" s="25"/>
      <c r="E66" s="27"/>
      <c r="F66" s="167">
        <f>IF(AND(EXACT(D66,"CPS_5m"),EXACT(E66,"Win")),'Input Data'!E2,0)+IF(AND(EXACT(D66,"CPS_5m"),EXACT(E66,"Loss")),'Input Data'!E3,0)+IF(AND(EXACT(D66,"CPS_60s"),EXACT(E66,"Win")),'Input Data'!D2,0)+IF(AND(EXACT(D66,"CPS_60s"),EXACT(E66,"Loss")),'Input Data'!D3,0)</f>
        <v>0</v>
      </c>
      <c r="G66" s="81">
        <f>IF(AND(EXACT(D66,"CPS_5m"),EXACT(E66,"Win")),'Input Data'!G2,0)+IF(AND(EXACT(D66,"CPS_5m"),EXACT(E66,"Loss")),'Input Data'!G3,0)+IF(AND(EXACT(D66,"CPS_60s"),EXACT(E66,"Win")),'Input Data'!F2,0)+IF(AND(EXACT(D66,"CPS_60s"),EXACT(E66,"Loss")),'Input Data'!F3,0)</f>
        <v>0</v>
      </c>
    </row>
    <row r="67" spans="2:7" ht="15.75">
      <c r="B67" s="56"/>
      <c r="C67" s="25"/>
      <c r="D67" s="25"/>
      <c r="E67" s="27"/>
      <c r="F67" s="167">
        <f>IF(AND(EXACT(D67,"CPS_5m"),EXACT(E67,"Win")),'Input Data'!E2,0)+IF(AND(EXACT(D67,"CPS_5m"),EXACT(E67,"Loss")),'Input Data'!E3,0)+IF(AND(EXACT(D67,"CPS_60s"),EXACT(E67,"Win")),'Input Data'!D2,0)+IF(AND(EXACT(D67,"CPS_60s"),EXACT(E67,"Loss")),'Input Data'!D3,0)</f>
        <v>0</v>
      </c>
      <c r="G67" s="81">
        <f>IF(AND(EXACT(D67,"CPS_5m"),EXACT(E67,"Win")),'Input Data'!G2,0)+IF(AND(EXACT(D67,"CPS_5m"),EXACT(E67,"Loss")),'Input Data'!G3,0)+IF(AND(EXACT(D67,"CPS_60s"),EXACT(E67,"Win")),'Input Data'!F2,0)+IF(AND(EXACT(D67,"CPS_60s"),EXACT(E67,"Loss")),'Input Data'!F3,0)</f>
        <v>0</v>
      </c>
    </row>
    <row r="68" spans="2:7" ht="15.75">
      <c r="B68" s="56"/>
      <c r="C68" s="25"/>
      <c r="D68" s="25"/>
      <c r="E68" s="27"/>
      <c r="F68" s="167">
        <f>IF(AND(EXACT(D68,"CPS_5m"),EXACT(E68,"Win")),'Input Data'!E2,0)+IF(AND(EXACT(D68,"CPS_5m"),EXACT(E68,"Loss")),'Input Data'!E3,0)+IF(AND(EXACT(D68,"CPS_60s"),EXACT(E68,"Win")),'Input Data'!D2,0)+IF(AND(EXACT(D68,"CPS_60s"),EXACT(E68,"Loss")),'Input Data'!D3,0)</f>
        <v>0</v>
      </c>
      <c r="G68" s="81">
        <f>IF(AND(EXACT(D68,"CPS_5m"),EXACT(E68,"Win")),'Input Data'!G2,0)+IF(AND(EXACT(D68,"CPS_5m"),EXACT(E68,"Loss")),'Input Data'!G3,0)+IF(AND(EXACT(D68,"CPS_60s"),EXACT(E68,"Win")),'Input Data'!F2,0)+IF(AND(EXACT(D68,"CPS_60s"),EXACT(E68,"Loss")),'Input Data'!F3,0)</f>
        <v>0</v>
      </c>
    </row>
    <row r="69" spans="2:7" ht="15.75">
      <c r="B69" s="56"/>
      <c r="C69" s="25"/>
      <c r="D69" s="25"/>
      <c r="E69" s="27"/>
      <c r="F69" s="167">
        <f>IF(AND(EXACT(D69,"CPS_5m"),EXACT(E69,"Win")),'Input Data'!E2,0)+IF(AND(EXACT(D69,"CPS_5m"),EXACT(E69,"Loss")),'Input Data'!E3,0)+IF(AND(EXACT(D69,"CPS_60s"),EXACT(E69,"Win")),'Input Data'!D2,0)+IF(AND(EXACT(D69,"CPS_60s"),EXACT(E69,"Loss")),'Input Data'!D3,0)</f>
        <v>0</v>
      </c>
      <c r="G69" s="81">
        <f>IF(AND(EXACT(D69,"CPS_5m"),EXACT(E69,"Win")),'Input Data'!G2,0)+IF(AND(EXACT(D69,"CPS_5m"),EXACT(E69,"Loss")),'Input Data'!G3,0)+IF(AND(EXACT(D69,"CPS_60s"),EXACT(E69,"Win")),'Input Data'!F2,0)+IF(AND(EXACT(D69,"CPS_60s"),EXACT(E69,"Loss")),'Input Data'!F3,0)</f>
        <v>0</v>
      </c>
    </row>
    <row r="70" spans="2:7" ht="15.75">
      <c r="B70" s="56"/>
      <c r="C70" s="25"/>
      <c r="D70" s="25"/>
      <c r="E70" s="27"/>
      <c r="F70" s="167">
        <f>IF(AND(EXACT(D70,"CPS_5m"),EXACT(E70,"Win")),'Input Data'!E2,0)+IF(AND(EXACT(D70,"CPS_5m"),EXACT(E70,"Loss")),'Input Data'!E3,0)+IF(AND(EXACT(D70,"CPS_60s"),EXACT(E70,"Win")),'Input Data'!D2,0)+IF(AND(EXACT(D70,"CPS_60s"),EXACT(E70,"Loss")),'Input Data'!D3,0)</f>
        <v>0</v>
      </c>
      <c r="G70" s="81">
        <f>IF(AND(EXACT(D70,"CPS_5m"),EXACT(E70,"Win")),'Input Data'!G2,0)+IF(AND(EXACT(D70,"CPS_5m"),EXACT(E70,"Loss")),'Input Data'!G3,0)+IF(AND(EXACT(D70,"CPS_60s"),EXACT(E70,"Win")),'Input Data'!F2,0)+IF(AND(EXACT(D70,"CPS_60s"),EXACT(E70,"Loss")),'Input Data'!F3,0)</f>
        <v>0</v>
      </c>
    </row>
    <row r="71" spans="2:7" ht="15.75">
      <c r="B71" s="56"/>
      <c r="C71" s="25"/>
      <c r="D71" s="25"/>
      <c r="E71" s="27"/>
      <c r="F71" s="167">
        <f>IF(AND(EXACT(D71,"CPS_5m"),EXACT(E71,"Win")),'Input Data'!E2,0)+IF(AND(EXACT(D71,"CPS_5m"),EXACT(E71,"Loss")),'Input Data'!E3,0)+IF(AND(EXACT(D71,"CPS_60s"),EXACT(E71,"Win")),'Input Data'!D2,0)+IF(AND(EXACT(D71,"CPS_60s"),EXACT(E71,"Loss")),'Input Data'!D3,0)</f>
        <v>0</v>
      </c>
      <c r="G71" s="81">
        <f>IF(AND(EXACT(D71,"CPS_5m"),EXACT(E71,"Win")),'Input Data'!G2,0)+IF(AND(EXACT(D71,"CPS_5m"),EXACT(E71,"Loss")),'Input Data'!G3,0)+IF(AND(EXACT(D71,"CPS_60s"),EXACT(E71,"Win")),'Input Data'!F2,0)+IF(AND(EXACT(D71,"CPS_60s"),EXACT(E71,"Loss")),'Input Data'!F3,0)</f>
        <v>0</v>
      </c>
    </row>
    <row r="72" spans="2:7" ht="15.75">
      <c r="B72" s="56"/>
      <c r="C72" s="25"/>
      <c r="D72" s="25"/>
      <c r="E72" s="27"/>
      <c r="F72" s="167">
        <f>IF(AND(EXACT(D72,"CPS_5m"),EXACT(E72,"Win")),'Input Data'!E2,0)+IF(AND(EXACT(D72,"CPS_5m"),EXACT(E72,"Loss")),'Input Data'!E3,0)+IF(AND(EXACT(D72,"CPS_60s"),EXACT(E72,"Win")),'Input Data'!D2,0)+IF(AND(EXACT(D72,"CPS_60s"),EXACT(E72,"Loss")),'Input Data'!D3,0)</f>
        <v>0</v>
      </c>
      <c r="G72" s="81">
        <f>IF(AND(EXACT(D72,"CPS_5m"),EXACT(E72,"Win")),'Input Data'!G2,0)+IF(AND(EXACT(D72,"CPS_5m"),EXACT(E72,"Loss")),'Input Data'!G3,0)+IF(AND(EXACT(D72,"CPS_60s"),EXACT(E72,"Win")),'Input Data'!F2,0)+IF(AND(EXACT(D72,"CPS_60s"),EXACT(E72,"Loss")),'Input Data'!F3,0)</f>
        <v>0</v>
      </c>
    </row>
    <row r="73" spans="2:7" ht="15.75">
      <c r="B73" s="56"/>
      <c r="C73" s="25"/>
      <c r="D73" s="25"/>
      <c r="E73" s="27"/>
      <c r="F73" s="167">
        <f>IF(AND(EXACT(D73,"CPS_5m"),EXACT(E73,"Win")),'Input Data'!E2,0)+IF(AND(EXACT(D73,"CPS_5m"),EXACT(E73,"Loss")),'Input Data'!E3,0)+IF(AND(EXACT(D73,"CPS_60s"),EXACT(E73,"Win")),'Input Data'!D2,0)+IF(AND(EXACT(D73,"CPS_60s"),EXACT(E73,"Loss")),'Input Data'!D3,0)</f>
        <v>0</v>
      </c>
      <c r="G73" s="81">
        <f>IF(AND(EXACT(D73,"CPS_5m"),EXACT(E73,"Win")),'Input Data'!G2,0)+IF(AND(EXACT(D73,"CPS_5m"),EXACT(E73,"Loss")),'Input Data'!G3,0)+IF(AND(EXACT(D73,"CPS_60s"),EXACT(E73,"Win")),'Input Data'!F2,0)+IF(AND(EXACT(D73,"CPS_60s"),EXACT(E73,"Loss")),'Input Data'!F3,0)</f>
        <v>0</v>
      </c>
    </row>
    <row r="74" spans="2:7" ht="15.75">
      <c r="B74" s="56"/>
      <c r="C74" s="25"/>
      <c r="D74" s="25"/>
      <c r="E74" s="27"/>
      <c r="F74" s="167">
        <f>IF(AND(EXACT(D74,"CPS_5m"),EXACT(E74,"Win")),'Input Data'!E2,0)+IF(AND(EXACT(D74,"CPS_5m"),EXACT(E74,"Loss")),'Input Data'!E3,0)+IF(AND(EXACT(D74,"CPS_60s"),EXACT(E74,"Win")),'Input Data'!D2,0)+IF(AND(EXACT(D74,"CPS_60s"),EXACT(E74,"Loss")),'Input Data'!D3,0)</f>
        <v>0</v>
      </c>
      <c r="G74" s="81">
        <f>IF(AND(EXACT(D74,"CPS_5m"),EXACT(E74,"Win")),'Input Data'!G2,0)+IF(AND(EXACT(D74,"CPS_5m"),EXACT(E74,"Loss")),'Input Data'!G3,0)+IF(AND(EXACT(D74,"CPS_60s"),EXACT(E74,"Win")),'Input Data'!F2,0)+IF(AND(EXACT(D74,"CPS_60s"),EXACT(E74,"Loss")),'Input Data'!F3,0)</f>
        <v>0</v>
      </c>
    </row>
    <row r="75" spans="2:7" ht="15.75">
      <c r="B75" s="56"/>
      <c r="C75" s="25"/>
      <c r="D75" s="25"/>
      <c r="E75" s="27"/>
      <c r="F75" s="167">
        <f>IF(AND(EXACT(D75,"CPS_5m"),EXACT(E75,"Win")),'Input Data'!E2,0)+IF(AND(EXACT(D75,"CPS_5m"),EXACT(E75,"Loss")),'Input Data'!E3,0)+IF(AND(EXACT(D75,"CPS_60s"),EXACT(E75,"Win")),'Input Data'!D2,0)+IF(AND(EXACT(D75,"CPS_60s"),EXACT(E75,"Loss")),'Input Data'!D3,0)</f>
        <v>0</v>
      </c>
      <c r="G75" s="81">
        <f>IF(AND(EXACT(D75,"CPS_5m"),EXACT(E75,"Win")),'Input Data'!G2,0)+IF(AND(EXACT(D75,"CPS_5m"),EXACT(E75,"Loss")),'Input Data'!G3,0)+IF(AND(EXACT(D75,"CPS_60s"),EXACT(E75,"Win")),'Input Data'!F2,0)+IF(AND(EXACT(D75,"CPS_60s"),EXACT(E75,"Loss")),'Input Data'!F3,0)</f>
        <v>0</v>
      </c>
    </row>
    <row r="76" spans="2:7" ht="15.75">
      <c r="B76" s="56"/>
      <c r="C76" s="25"/>
      <c r="D76" s="25"/>
      <c r="E76" s="27"/>
      <c r="F76" s="167">
        <f>IF(AND(EXACT(D76,"CPS_5m"),EXACT(E76,"Win")),'Input Data'!E2,0)+IF(AND(EXACT(D76,"CPS_5m"),EXACT(E76,"Loss")),'Input Data'!E3,0)+IF(AND(EXACT(D76,"CPS_60s"),EXACT(E76,"Win")),'Input Data'!D2,0)+IF(AND(EXACT(D76,"CPS_60s"),EXACT(E76,"Loss")),'Input Data'!D3,0)</f>
        <v>0</v>
      </c>
      <c r="G76" s="81">
        <f>IF(AND(EXACT(D76,"CPS_5m"),EXACT(E76,"Win")),'Input Data'!G2,0)+IF(AND(EXACT(D76,"CPS_5m"),EXACT(E76,"Loss")),'Input Data'!G3,0)+IF(AND(EXACT(D76,"CPS_60s"),EXACT(E76,"Win")),'Input Data'!F2,0)+IF(AND(EXACT(D76,"CPS_60s"),EXACT(E76,"Loss")),'Input Data'!F3,0)</f>
        <v>0</v>
      </c>
    </row>
    <row r="77" spans="2:7" ht="15.75">
      <c r="B77" s="56"/>
      <c r="C77" s="25"/>
      <c r="D77" s="25"/>
      <c r="E77" s="27"/>
      <c r="F77" s="167">
        <f>IF(AND(EXACT(D77,"CPS_5m"),EXACT(E77,"Win")),'Input Data'!E2,0)+IF(AND(EXACT(D77,"CPS_5m"),EXACT(E77,"Loss")),'Input Data'!E3,0)+IF(AND(EXACT(D77,"CPS_60s"),EXACT(E77,"Win")),'Input Data'!D2,0)+IF(AND(EXACT(D77,"CPS_60s"),EXACT(E77,"Loss")),'Input Data'!D3,0)</f>
        <v>0</v>
      </c>
      <c r="G77" s="81">
        <f>IF(AND(EXACT(D77,"CPS_5m"),EXACT(E77,"Win")),'Input Data'!G2,0)+IF(AND(EXACT(D77,"CPS_5m"),EXACT(E77,"Loss")),'Input Data'!G3,0)+IF(AND(EXACT(D77,"CPS_60s"),EXACT(E77,"Win")),'Input Data'!F2,0)+IF(AND(EXACT(D77,"CPS_60s"),EXACT(E77,"Loss")),'Input Data'!F3,0)</f>
        <v>0</v>
      </c>
    </row>
    <row r="78" spans="2:7" ht="15.75">
      <c r="B78" s="56"/>
      <c r="C78" s="25"/>
      <c r="D78" s="25"/>
      <c r="E78" s="27"/>
      <c r="F78" s="167">
        <f>IF(AND(EXACT(D78,"CPS_5m"),EXACT(E78,"Win")),'Input Data'!E2,0)+IF(AND(EXACT(D78,"CPS_5m"),EXACT(E78,"Loss")),'Input Data'!E3,0)+IF(AND(EXACT(D78,"CPS_60s"),EXACT(E78,"Win")),'Input Data'!D2,0)+IF(AND(EXACT(D78,"CPS_60s"),EXACT(E78,"Loss")),'Input Data'!D3,0)</f>
        <v>0</v>
      </c>
      <c r="G78" s="81">
        <f>IF(AND(EXACT(D78,"CPS_5m"),EXACT(E78,"Win")),'Input Data'!G2,0)+IF(AND(EXACT(D78,"CPS_5m"),EXACT(E78,"Loss")),'Input Data'!G3,0)+IF(AND(EXACT(D78,"CPS_60s"),EXACT(E78,"Win")),'Input Data'!F2,0)+IF(AND(EXACT(D78,"CPS_60s"),EXACT(E78,"Loss")),'Input Data'!F3,0)</f>
        <v>0</v>
      </c>
    </row>
    <row r="79" spans="2:7" ht="15.75">
      <c r="B79" s="56"/>
      <c r="C79" s="25"/>
      <c r="D79" s="25"/>
      <c r="E79" s="27"/>
      <c r="F79" s="167">
        <f>IF(AND(EXACT(D79,"CPS_5m"),EXACT(E79,"Win")),'Input Data'!E2,0)+IF(AND(EXACT(D79,"CPS_5m"),EXACT(E79,"Loss")),'Input Data'!E3,0)+IF(AND(EXACT(D79,"CPS_60s"),EXACT(E79,"Win")),'Input Data'!D2,0)+IF(AND(EXACT(D79,"CPS_60s"),EXACT(E79,"Loss")),'Input Data'!D3,0)</f>
        <v>0</v>
      </c>
      <c r="G79" s="81">
        <f>IF(AND(EXACT(D79,"CPS_5m"),EXACT(E79,"Win")),'Input Data'!G2,0)+IF(AND(EXACT(D79,"CPS_5m"),EXACT(E79,"Loss")),'Input Data'!G3,0)+IF(AND(EXACT(D79,"CPS_60s"),EXACT(E79,"Win")),'Input Data'!F2,0)+IF(AND(EXACT(D79,"CPS_60s"),EXACT(E79,"Loss")),'Input Data'!F3,0)</f>
        <v>0</v>
      </c>
    </row>
    <row r="80" spans="2:7" ht="15.75">
      <c r="B80" s="56"/>
      <c r="C80" s="25"/>
      <c r="D80" s="25"/>
      <c r="E80" s="27"/>
      <c r="F80" s="167">
        <f>IF(AND(EXACT(D80,"CPS_5m"),EXACT(E80,"Win")),'Input Data'!E2,0)+IF(AND(EXACT(D80,"CPS_5m"),EXACT(E80,"Loss")),'Input Data'!E3,0)+IF(AND(EXACT(D80,"CPS_60s"),EXACT(E80,"Win")),'Input Data'!D2,0)+IF(AND(EXACT(D80,"CPS_60s"),EXACT(E80,"Loss")),'Input Data'!D3,0)</f>
        <v>0</v>
      </c>
      <c r="G80" s="81">
        <f>IF(AND(EXACT(D80,"CPS_5m"),EXACT(E80,"Win")),'Input Data'!G2,0)+IF(AND(EXACT(D80,"CPS_5m"),EXACT(E80,"Loss")),'Input Data'!G3,0)+IF(AND(EXACT(D80,"CPS_60s"),EXACT(E80,"Win")),'Input Data'!F2,0)+IF(AND(EXACT(D80,"CPS_60s"),EXACT(E80,"Loss")),'Input Data'!F3,0)</f>
        <v>0</v>
      </c>
    </row>
    <row r="81" spans="2:7" ht="15.75">
      <c r="B81" s="56"/>
      <c r="C81" s="25"/>
      <c r="D81" s="25"/>
      <c r="E81" s="27"/>
      <c r="F81" s="167">
        <f>IF(AND(EXACT(D81,"CPS_5m"),EXACT(E81,"Win")),'Input Data'!E2,0)+IF(AND(EXACT(D81,"CPS_5m"),EXACT(E81,"Loss")),'Input Data'!E3,0)+IF(AND(EXACT(D81,"CPS_60s"),EXACT(E81,"Win")),'Input Data'!D2,0)+IF(AND(EXACT(D81,"CPS_60s"),EXACT(E81,"Loss")),'Input Data'!D3,0)</f>
        <v>0</v>
      </c>
      <c r="G81" s="81">
        <f>IF(AND(EXACT(D81,"CPS_5m"),EXACT(E81,"Win")),'Input Data'!G2,0)+IF(AND(EXACT(D81,"CPS_5m"),EXACT(E81,"Loss")),'Input Data'!G3,0)+IF(AND(EXACT(D81,"CPS_60s"),EXACT(E81,"Win")),'Input Data'!F2,0)+IF(AND(EXACT(D81,"CPS_60s"),EXACT(E81,"Loss")),'Input Data'!F3,0)</f>
        <v>0</v>
      </c>
    </row>
    <row r="82" spans="2:7" ht="15.75">
      <c r="B82" s="56"/>
      <c r="C82" s="25"/>
      <c r="D82" s="25"/>
      <c r="E82" s="27"/>
      <c r="F82" s="167">
        <f>IF(AND(EXACT(D82,"CPS_5m"),EXACT(E82,"Win")),'Input Data'!E2,0)+IF(AND(EXACT(D82,"CPS_5m"),EXACT(E82,"Loss")),'Input Data'!E3,0)+IF(AND(EXACT(D82,"CPS_60s"),EXACT(E82,"Win")),'Input Data'!D2,0)+IF(AND(EXACT(D82,"CPS_60s"),EXACT(E82,"Loss")),'Input Data'!D3,0)</f>
        <v>0</v>
      </c>
      <c r="G82" s="81">
        <f>IF(AND(EXACT(D82,"CPS_5m"),EXACT(E82,"Win")),'Input Data'!G2,0)+IF(AND(EXACT(D82,"CPS_5m"),EXACT(E82,"Loss")),'Input Data'!G3,0)+IF(AND(EXACT(D82,"CPS_60s"),EXACT(E82,"Win")),'Input Data'!F2,0)+IF(AND(EXACT(D82,"CPS_60s"),EXACT(E82,"Loss")),'Input Data'!F3,0)</f>
        <v>0</v>
      </c>
    </row>
    <row r="83" spans="2:7" ht="15.75">
      <c r="B83" s="56"/>
      <c r="C83" s="25"/>
      <c r="D83" s="25"/>
      <c r="E83" s="27"/>
      <c r="F83" s="167">
        <f>IF(AND(EXACT(D83,"CPS_5m"),EXACT(E83,"Win")),'Input Data'!E2,0)+IF(AND(EXACT(D83,"CPS_5m"),EXACT(E83,"Loss")),'Input Data'!E3,0)+IF(AND(EXACT(D83,"CPS_60s"),EXACT(E83,"Win")),'Input Data'!D2,0)+IF(AND(EXACT(D83,"CPS_60s"),EXACT(E83,"Loss")),'Input Data'!D3,0)</f>
        <v>0</v>
      </c>
      <c r="G83" s="81">
        <f>IF(AND(EXACT(D83,"CPS_5m"),EXACT(E83,"Win")),'Input Data'!G2,0)+IF(AND(EXACT(D83,"CPS_5m"),EXACT(E83,"Loss")),'Input Data'!G3,0)+IF(AND(EXACT(D83,"CPS_60s"),EXACT(E83,"Win")),'Input Data'!F2,0)+IF(AND(EXACT(D83,"CPS_60s"),EXACT(E83,"Loss")),'Input Data'!F3,0)</f>
        <v>0</v>
      </c>
    </row>
    <row r="84" spans="2:7" ht="15.75">
      <c r="B84" s="56"/>
      <c r="C84" s="25"/>
      <c r="D84" s="25"/>
      <c r="E84" s="27"/>
      <c r="F84" s="167">
        <f>IF(AND(EXACT(D84,"CPS_5m"),EXACT(E84,"Win")),'Input Data'!E2,0)+IF(AND(EXACT(D84,"CPS_5m"),EXACT(E84,"Loss")),'Input Data'!E3,0)+IF(AND(EXACT(D84,"CPS_60s"),EXACT(E84,"Win")),'Input Data'!D2,0)+IF(AND(EXACT(D84,"CPS_60s"),EXACT(E84,"Loss")),'Input Data'!D3,0)</f>
        <v>0</v>
      </c>
      <c r="G84" s="81">
        <f>IF(AND(EXACT(D84,"CPS_5m"),EXACT(E84,"Win")),'Input Data'!G2,0)+IF(AND(EXACT(D84,"CPS_5m"),EXACT(E84,"Loss")),'Input Data'!G3,0)+IF(AND(EXACT(D84,"CPS_60s"),EXACT(E84,"Win")),'Input Data'!F2,0)+IF(AND(EXACT(D84,"CPS_60s"),EXACT(E84,"Loss")),'Input Data'!F3,0)</f>
        <v>0</v>
      </c>
    </row>
    <row r="85" spans="2:7" ht="15.75">
      <c r="B85" s="56"/>
      <c r="C85" s="25"/>
      <c r="D85" s="25"/>
      <c r="E85" s="27"/>
      <c r="F85" s="167">
        <f>IF(AND(EXACT(D85,"CPS_5m"),EXACT(E85,"Win")),'Input Data'!E2,0)+IF(AND(EXACT(D85,"CPS_5m"),EXACT(E85,"Loss")),'Input Data'!E3,0)+IF(AND(EXACT(D85,"CPS_60s"),EXACT(E85,"Win")),'Input Data'!D2,0)+IF(AND(EXACT(D85,"CPS_60s"),EXACT(E85,"Loss")),'Input Data'!D3,0)</f>
        <v>0</v>
      </c>
      <c r="G85" s="81">
        <f>IF(AND(EXACT(D85,"CPS_5m"),EXACT(E85,"Win")),'Input Data'!G2,0)+IF(AND(EXACT(D85,"CPS_5m"),EXACT(E85,"Loss")),'Input Data'!G3,0)+IF(AND(EXACT(D85,"CPS_60s"),EXACT(E85,"Win")),'Input Data'!F2,0)+IF(AND(EXACT(D85,"CPS_60s"),EXACT(E85,"Loss")),'Input Data'!F3,0)</f>
        <v>0</v>
      </c>
    </row>
    <row r="86" spans="2:7" ht="15.75">
      <c r="B86" s="56"/>
      <c r="C86" s="25"/>
      <c r="D86" s="25"/>
      <c r="E86" s="27"/>
      <c r="F86" s="167">
        <f>IF(AND(EXACT(D86,"CPS_5m"),EXACT(E86,"Win")),'Input Data'!E2,0)+IF(AND(EXACT(D86,"CPS_5m"),EXACT(E86,"Loss")),'Input Data'!E3,0)+IF(AND(EXACT(D86,"CPS_60s"),EXACT(E86,"Win")),'Input Data'!D2,0)+IF(AND(EXACT(D86,"CPS_60s"),EXACT(E86,"Loss")),'Input Data'!D3,0)</f>
        <v>0</v>
      </c>
      <c r="G86" s="81">
        <f>IF(AND(EXACT(D86,"CPS_5m"),EXACT(E86,"Win")),'Input Data'!G2,0)+IF(AND(EXACT(D86,"CPS_5m"),EXACT(E86,"Loss")),'Input Data'!G3,0)+IF(AND(EXACT(D86,"CPS_60s"),EXACT(E86,"Win")),'Input Data'!F2,0)+IF(AND(EXACT(D86,"CPS_60s"),EXACT(E86,"Loss")),'Input Data'!F3,0)</f>
        <v>0</v>
      </c>
    </row>
    <row r="87" spans="2:7" ht="15.75">
      <c r="B87" s="57"/>
      <c r="C87" s="26"/>
      <c r="D87" s="26"/>
      <c r="E87" s="27"/>
      <c r="F87" s="167">
        <f>IF(AND(EXACT(D87,"CPS_5m"),EXACT(E87,"Win")),'Input Data'!E2,0)+IF(AND(EXACT(D87,"CPS_5m"),EXACT(E87,"Loss")),'Input Data'!E3,0)+IF(AND(EXACT(D87,"CPS_60s"),EXACT(E87,"Win")),'Input Data'!D2,0)+IF(AND(EXACT(D87,"CPS_60s"),EXACT(E87,"Loss")),'Input Data'!D3,0)</f>
        <v>0</v>
      </c>
      <c r="G87" s="81">
        <f>IF(AND(EXACT(D87,"CPS_5m"),EXACT(E87,"Win")),'Input Data'!G2,0)+IF(AND(EXACT(D87,"CPS_5m"),EXACT(E87,"Loss")),'Input Data'!G3,0)+IF(AND(EXACT(D87,"CPS_60s"),EXACT(E87,"Win")),'Input Data'!F2,0)+IF(AND(EXACT(D87,"CPS_60s"),EXACT(E87,"Loss")),'Input Data'!F3,0)</f>
        <v>0</v>
      </c>
    </row>
    <row r="88" spans="2:7" ht="15.75">
      <c r="B88" s="56"/>
      <c r="C88" s="25"/>
      <c r="D88" s="25"/>
      <c r="E88" s="27"/>
      <c r="F88" s="167">
        <f>IF(AND(EXACT(D88,"CPS_5m"),EXACT(E88,"Win")),'Input Data'!E2,0)+IF(AND(EXACT(D88,"CPS_5m"),EXACT(E88,"Loss")),'Input Data'!E3,0)+IF(AND(EXACT(D88,"CPS_60s"),EXACT(E88,"Win")),'Input Data'!D2,0)+IF(AND(EXACT(D88,"CPS_60s"),EXACT(E88,"Loss")),'Input Data'!D3,0)</f>
        <v>0</v>
      </c>
      <c r="G88" s="81">
        <f>IF(AND(EXACT(D88,"CPS_5m"),EXACT(E88,"Win")),'Input Data'!G2,0)+IF(AND(EXACT(D88,"CPS_5m"),EXACT(E88,"Loss")),'Input Data'!G3,0)+IF(AND(EXACT(D88,"CPS_60s"),EXACT(E88,"Win")),'Input Data'!F2,0)+IF(AND(EXACT(D88,"CPS_60s"),EXACT(E88,"Loss")),'Input Data'!F3,0)</f>
        <v>0</v>
      </c>
    </row>
    <row r="89" spans="2:7" ht="15.75">
      <c r="B89" s="56"/>
      <c r="C89" s="25"/>
      <c r="D89" s="25"/>
      <c r="E89" s="27"/>
      <c r="F89" s="167">
        <f>IF(AND(EXACT(D89,"CPS_5m"),EXACT(E89,"Win")),'Input Data'!E2,0)+IF(AND(EXACT(D89,"CPS_5m"),EXACT(E89,"Loss")),'Input Data'!E3,0)+IF(AND(EXACT(D89,"CPS_60s"),EXACT(E89,"Win")),'Input Data'!D2,0)+IF(AND(EXACT(D89,"CPS_60s"),EXACT(E89,"Loss")),'Input Data'!D3,0)</f>
        <v>0</v>
      </c>
      <c r="G89" s="81">
        <f>IF(AND(EXACT(D89,"CPS_5m"),EXACT(E89,"Win")),'Input Data'!G2,0)+IF(AND(EXACT(D89,"CPS_5m"),EXACT(E89,"Loss")),'Input Data'!G3,0)+IF(AND(EXACT(D89,"CPS_60s"),EXACT(E89,"Win")),'Input Data'!F2,0)+IF(AND(EXACT(D89,"CPS_60s"),EXACT(E89,"Loss")),'Input Data'!F3,0)</f>
        <v>0</v>
      </c>
    </row>
    <row r="90" spans="2:7" ht="15.75">
      <c r="B90" s="56"/>
      <c r="C90" s="25"/>
      <c r="D90" s="25"/>
      <c r="E90" s="27"/>
      <c r="F90" s="167">
        <f>IF(AND(EXACT(D90,"CPS_5m"),EXACT(E90,"Win")),'Input Data'!E2,0)+IF(AND(EXACT(D90,"CPS_5m"),EXACT(E90,"Loss")),'Input Data'!E3,0)+IF(AND(EXACT(D90,"CPS_60s"),EXACT(E90,"Win")),'Input Data'!D2,0)+IF(AND(EXACT(D90,"CPS_60s"),EXACT(E90,"Loss")),'Input Data'!D3,0)</f>
        <v>0</v>
      </c>
      <c r="G90" s="81">
        <f>IF(AND(EXACT(D90,"CPS_5m"),EXACT(E90,"Win")),'Input Data'!G2,0)+IF(AND(EXACT(D90,"CPS_5m"),EXACT(E90,"Loss")),'Input Data'!G3,0)+IF(AND(EXACT(D90,"CPS_60s"),EXACT(E90,"Win")),'Input Data'!F2,0)+IF(AND(EXACT(D90,"CPS_60s"),EXACT(E90,"Loss")),'Input Data'!F3,0)</f>
        <v>0</v>
      </c>
    </row>
    <row r="91" spans="2:7" ht="15.75">
      <c r="B91" s="56"/>
      <c r="C91" s="25"/>
      <c r="D91" s="25"/>
      <c r="E91" s="27"/>
      <c r="F91" s="167">
        <f>IF(AND(EXACT(D91,"CPS_5m"),EXACT(E91,"Win")),'Input Data'!E2,0)+IF(AND(EXACT(D91,"CPS_5m"),EXACT(E91,"Loss")),'Input Data'!E3,0)+IF(AND(EXACT(D91,"CPS_60s"),EXACT(E91,"Win")),'Input Data'!D2,0)+IF(AND(EXACT(D91,"CPS_60s"),EXACT(E91,"Loss")),'Input Data'!D3,0)</f>
        <v>0</v>
      </c>
      <c r="G91" s="81">
        <f>IF(AND(EXACT(D91,"CPS_5m"),EXACT(E91,"Win")),'Input Data'!G2,0)+IF(AND(EXACT(D91,"CPS_5m"),EXACT(E91,"Loss")),'Input Data'!G3,0)+IF(AND(EXACT(D91,"CPS_60s"),EXACT(E91,"Win")),'Input Data'!F2,0)+IF(AND(EXACT(D91,"CPS_60s"),EXACT(E91,"Loss")),'Input Data'!F3,0)</f>
        <v>0</v>
      </c>
    </row>
    <row r="92" spans="2:7" ht="15.75">
      <c r="B92" s="56"/>
      <c r="C92" s="25"/>
      <c r="D92" s="25"/>
      <c r="E92" s="27"/>
      <c r="F92" s="167">
        <f>IF(AND(EXACT(D92,"CPS_5m"),EXACT(E92,"Win")),'Input Data'!E2,0)+IF(AND(EXACT(D92,"CPS_5m"),EXACT(E92,"Loss")),'Input Data'!E3,0)+IF(AND(EXACT(D92,"CPS_60s"),EXACT(E92,"Win")),'Input Data'!D2,0)+IF(AND(EXACT(D92,"CPS_60s"),EXACT(E92,"Loss")),'Input Data'!D3,0)</f>
        <v>0</v>
      </c>
      <c r="G92" s="81">
        <f>IF(AND(EXACT(D92,"CPS_5m"),EXACT(E92,"Win")),'Input Data'!G2,0)+IF(AND(EXACT(D92,"CPS_5m"),EXACT(E92,"Loss")),'Input Data'!G3,0)+IF(AND(EXACT(D92,"CPS_60s"),EXACT(E92,"Win")),'Input Data'!F2,0)+IF(AND(EXACT(D92,"CPS_60s"),EXACT(E92,"Loss")),'Input Data'!F3,0)</f>
        <v>0</v>
      </c>
    </row>
    <row r="93" spans="2:7" ht="15.75">
      <c r="B93" s="56"/>
      <c r="C93" s="25"/>
      <c r="D93" s="25"/>
      <c r="E93" s="27"/>
      <c r="F93" s="167">
        <f>IF(AND(EXACT(D93,"CPS_5m"),EXACT(E93,"Win")),'Input Data'!E2,0)+IF(AND(EXACT(D93,"CPS_5m"),EXACT(E93,"Loss")),'Input Data'!E3,0)+IF(AND(EXACT(D93,"CPS_60s"),EXACT(E93,"Win")),'Input Data'!D2,0)+IF(AND(EXACT(D93,"CPS_60s"),EXACT(E93,"Loss")),'Input Data'!D3,0)</f>
        <v>0</v>
      </c>
      <c r="G93" s="81">
        <f>IF(AND(EXACT(D93,"CPS_5m"),EXACT(E93,"Win")),'Input Data'!G2,0)+IF(AND(EXACT(D93,"CPS_5m"),EXACT(E93,"Loss")),'Input Data'!G3,0)+IF(AND(EXACT(D93,"CPS_60s"),EXACT(E93,"Win")),'Input Data'!F2,0)+IF(AND(EXACT(D93,"CPS_60s"),EXACT(E93,"Loss")),'Input Data'!F3,0)</f>
        <v>0</v>
      </c>
    </row>
    <row r="94" spans="2:7" ht="15.75">
      <c r="B94" s="56"/>
      <c r="C94" s="25"/>
      <c r="D94" s="25"/>
      <c r="E94" s="27"/>
      <c r="F94" s="167">
        <f>IF(AND(EXACT(D94,"CPS_5m"),EXACT(E94,"Win")),'Input Data'!E2,0)+IF(AND(EXACT(D94,"CPS_5m"),EXACT(E94,"Loss")),'Input Data'!E3,0)+IF(AND(EXACT(D94,"CPS_60s"),EXACT(E94,"Win")),'Input Data'!D2,0)+IF(AND(EXACT(D94,"CPS_60s"),EXACT(E94,"Loss")),'Input Data'!D3,0)</f>
        <v>0</v>
      </c>
      <c r="G94" s="81">
        <f>IF(AND(EXACT(D94,"CPS_5m"),EXACT(E94,"Win")),'Input Data'!G2,0)+IF(AND(EXACT(D94,"CPS_5m"),EXACT(E94,"Loss")),'Input Data'!G3,0)+IF(AND(EXACT(D94,"CPS_60s"),EXACT(E94,"Win")),'Input Data'!F2,0)+IF(AND(EXACT(D94,"CPS_60s"),EXACT(E94,"Loss")),'Input Data'!F3,0)</f>
        <v>0</v>
      </c>
    </row>
    <row r="95" spans="2:7" ht="15.75">
      <c r="B95" s="56"/>
      <c r="C95" s="25"/>
      <c r="D95" s="25"/>
      <c r="E95" s="27"/>
      <c r="F95" s="167">
        <f>IF(AND(EXACT(D95,"CPS_5m"),EXACT(E95,"Win")),'Input Data'!E2,0)+IF(AND(EXACT(D95,"CPS_5m"),EXACT(E95,"Loss")),'Input Data'!E3,0)+IF(AND(EXACT(D95,"CPS_60s"),EXACT(E95,"Win")),'Input Data'!D2,0)+IF(AND(EXACT(D95,"CPS_60s"),EXACT(E95,"Loss")),'Input Data'!D3,0)</f>
        <v>0</v>
      </c>
      <c r="G95" s="81">
        <f>IF(AND(EXACT(D95,"CPS_5m"),EXACT(E95,"Win")),'Input Data'!G2,0)+IF(AND(EXACT(D95,"CPS_5m"),EXACT(E95,"Loss")),'Input Data'!G3,0)+IF(AND(EXACT(D95,"CPS_60s"),EXACT(E95,"Win")),'Input Data'!F2,0)+IF(AND(EXACT(D95,"CPS_60s"),EXACT(E95,"Loss")),'Input Data'!F3,0)</f>
        <v>0</v>
      </c>
    </row>
    <row r="96" spans="2:7" ht="15.75">
      <c r="B96" s="56"/>
      <c r="C96" s="25"/>
      <c r="D96" s="25"/>
      <c r="E96" s="27"/>
      <c r="F96" s="167">
        <f>IF(AND(EXACT(D96,"CPS_5m"),EXACT(E96,"Win")),'Input Data'!E2,0)+IF(AND(EXACT(D96,"CPS_5m"),EXACT(E96,"Loss")),'Input Data'!E3,0)+IF(AND(EXACT(D96,"CPS_60s"),EXACT(E96,"Win")),'Input Data'!D2,0)+IF(AND(EXACT(D96,"CPS_60s"),EXACT(E96,"Loss")),'Input Data'!D3,0)</f>
        <v>0</v>
      </c>
      <c r="G96" s="81">
        <f>IF(AND(EXACT(D96,"CPS_5m"),EXACT(E96,"Win")),'Input Data'!G2,0)+IF(AND(EXACT(D96,"CPS_5m"),EXACT(E96,"Loss")),'Input Data'!G3,0)+IF(AND(EXACT(D96,"CPS_60s"),EXACT(E96,"Win")),'Input Data'!F2,0)+IF(AND(EXACT(D96,"CPS_60s"),EXACT(E96,"Loss")),'Input Data'!F3,0)</f>
        <v>0</v>
      </c>
    </row>
    <row r="97" spans="2:7" ht="15.75">
      <c r="B97" s="56"/>
      <c r="C97" s="25"/>
      <c r="D97" s="25"/>
      <c r="E97" s="27"/>
      <c r="F97" s="167">
        <f>IF(AND(EXACT(D97,"CPS_5m"),EXACT(E97,"Win")),'Input Data'!E2,0)+IF(AND(EXACT(D97,"CPS_5m"),EXACT(E97,"Loss")),'Input Data'!E3,0)+IF(AND(EXACT(D97,"CPS_60s"),EXACT(E97,"Win")),'Input Data'!D2,0)+IF(AND(EXACT(D97,"CPS_60s"),EXACT(E97,"Loss")),'Input Data'!D3,0)</f>
        <v>0</v>
      </c>
      <c r="G97" s="81">
        <f>IF(AND(EXACT(D97,"CPS_5m"),EXACT(E97,"Win")),'Input Data'!G2,0)+IF(AND(EXACT(D97,"CPS_5m"),EXACT(E97,"Loss")),'Input Data'!G3,0)+IF(AND(EXACT(D97,"CPS_60s"),EXACT(E97,"Win")),'Input Data'!F2,0)+IF(AND(EXACT(D97,"CPS_60s"),EXACT(E97,"Loss")),'Input Data'!F3,0)</f>
        <v>0</v>
      </c>
    </row>
    <row r="98" spans="2:7" ht="15.75">
      <c r="B98" s="56"/>
      <c r="C98" s="25"/>
      <c r="D98" s="25"/>
      <c r="E98" s="27"/>
      <c r="F98" s="167">
        <f>IF(AND(EXACT(D98,"CPS_5m"),EXACT(E98,"Win")),'Input Data'!E2,0)+IF(AND(EXACT(D98,"CPS_5m"),EXACT(E98,"Loss")),'Input Data'!E3,0)+IF(AND(EXACT(D98,"CPS_60s"),EXACT(E98,"Win")),'Input Data'!D2,0)+IF(AND(EXACT(D98,"CPS_60s"),EXACT(E98,"Loss")),'Input Data'!D3,0)</f>
        <v>0</v>
      </c>
      <c r="G98" s="81">
        <f>IF(AND(EXACT(D98,"CPS_5m"),EXACT(E98,"Win")),'Input Data'!G2,0)+IF(AND(EXACT(D98,"CPS_5m"),EXACT(E98,"Loss")),'Input Data'!G3,0)+IF(AND(EXACT(D98,"CPS_60s"),EXACT(E98,"Win")),'Input Data'!F2,0)+IF(AND(EXACT(D98,"CPS_60s"),EXACT(E98,"Loss")),'Input Data'!F3,0)</f>
        <v>0</v>
      </c>
    </row>
    <row r="99" spans="2:7" ht="15.75">
      <c r="B99" s="56"/>
      <c r="C99" s="25"/>
      <c r="D99" s="25"/>
      <c r="E99" s="27"/>
      <c r="F99" s="167">
        <f>IF(AND(EXACT(D99,"CPS_5m"),EXACT(E99,"Win")),'Input Data'!E2,0)+IF(AND(EXACT(D99,"CPS_5m"),EXACT(E99,"Loss")),'Input Data'!E3,0)+IF(AND(EXACT(D99,"CPS_60s"),EXACT(E99,"Win")),'Input Data'!D2,0)+IF(AND(EXACT(D99,"CPS_60s"),EXACT(E99,"Loss")),'Input Data'!D3,0)</f>
        <v>0</v>
      </c>
      <c r="G99" s="81">
        <f>IF(AND(EXACT(D99,"CPS_5m"),EXACT(E99,"Win")),'Input Data'!G2,0)+IF(AND(EXACT(D99,"CPS_5m"),EXACT(E99,"Loss")),'Input Data'!G3,0)+IF(AND(EXACT(D99,"CPS_60s"),EXACT(E99,"Win")),'Input Data'!F2,0)+IF(AND(EXACT(D99,"CPS_60s"),EXACT(E99,"Loss")),'Input Data'!F3,0)</f>
        <v>0</v>
      </c>
    </row>
    <row r="100" spans="2:7" ht="15.75">
      <c r="B100" s="56"/>
      <c r="C100" s="25"/>
      <c r="D100" s="25"/>
      <c r="E100" s="27"/>
      <c r="F100" s="167">
        <f>IF(AND(EXACT(D100,"CPS_5m"),EXACT(E100,"Win")),'Input Data'!E2,0)+IF(AND(EXACT(D100,"CPS_5m"),EXACT(E100,"Loss")),'Input Data'!E3,0)+IF(AND(EXACT(D100,"CPS_60s"),EXACT(E100,"Win")),'Input Data'!D2,0)+IF(AND(EXACT(D100,"CPS_60s"),EXACT(E100,"Loss")),'Input Data'!D3,0)</f>
        <v>0</v>
      </c>
      <c r="G100" s="81">
        <f>IF(AND(EXACT(D100,"CPS_5m"),EXACT(E100,"Win")),'Input Data'!G2,0)+IF(AND(EXACT(D100,"CPS_5m"),EXACT(E100,"Loss")),'Input Data'!G3,0)+IF(AND(EXACT(D100,"CPS_60s"),EXACT(E100,"Win")),'Input Data'!F2,0)+IF(AND(EXACT(D100,"CPS_60s"),EXACT(E100,"Loss")),'Input Data'!F3,0)</f>
        <v>0</v>
      </c>
    </row>
    <row r="101" spans="2:7" ht="15.75">
      <c r="B101" s="56"/>
      <c r="C101" s="25"/>
      <c r="D101" s="25"/>
      <c r="E101" s="27"/>
      <c r="F101" s="167">
        <f>IF(AND(EXACT(D101,"CPS_5m"),EXACT(E101,"Win")),'Input Data'!E2,0)+IF(AND(EXACT(D101,"CPS_5m"),EXACT(E101,"Loss")),'Input Data'!E3,0)+IF(AND(EXACT(D101,"CPS_60s"),EXACT(E101,"Win")),'Input Data'!D2,0)+IF(AND(EXACT(D101,"CPS_60s"),EXACT(E101,"Loss")),'Input Data'!D3,0)</f>
        <v>0</v>
      </c>
      <c r="G101" s="81">
        <f>IF(AND(EXACT(D101,"CPS_5m"),EXACT(E101,"Win")),'Input Data'!G2,0)+IF(AND(EXACT(D101,"CPS_5m"),EXACT(E101,"Loss")),'Input Data'!G3,0)+IF(AND(EXACT(D101,"CPS_60s"),EXACT(E101,"Win")),'Input Data'!F2,0)+IF(AND(EXACT(D101,"CPS_60s"),EXACT(E101,"Loss")),'Input Data'!F3,0)</f>
        <v>0</v>
      </c>
    </row>
    <row r="102" spans="2:7" ht="15.75">
      <c r="B102" s="56"/>
      <c r="C102" s="25"/>
      <c r="D102" s="25"/>
      <c r="E102" s="27"/>
      <c r="F102" s="167">
        <f>IF(AND(EXACT(D102,"CPS_5m"),EXACT(E102,"Win")),'Input Data'!E2,0)+IF(AND(EXACT(D102,"CPS_5m"),EXACT(E102,"Loss")),'Input Data'!E3,0)+IF(AND(EXACT(D102,"CPS_60s"),EXACT(E102,"Win")),'Input Data'!D2,0)+IF(AND(EXACT(D102,"CPS_60s"),EXACT(E102,"Loss")),'Input Data'!D3,0)</f>
        <v>0</v>
      </c>
      <c r="G102" s="81">
        <f>IF(AND(EXACT(D102,"CPS_5m"),EXACT(E102,"Win")),'Input Data'!G2,0)+IF(AND(EXACT(D102,"CPS_5m"),EXACT(E102,"Loss")),'Input Data'!G3,0)+IF(AND(EXACT(D102,"CPS_60s"),EXACT(E102,"Win")),'Input Data'!F2,0)+IF(AND(EXACT(D102,"CPS_60s"),EXACT(E102,"Loss")),'Input Data'!F3,0)</f>
        <v>0</v>
      </c>
    </row>
    <row r="103" spans="2:7" ht="15.75">
      <c r="B103" s="56"/>
      <c r="C103" s="25"/>
      <c r="D103" s="25"/>
      <c r="E103" s="27"/>
      <c r="F103" s="167">
        <f>IF(AND(EXACT(D103,"CPS_5m"),EXACT(E103,"Win")),'Input Data'!E2,0)+IF(AND(EXACT(D103,"CPS_5m"),EXACT(E103,"Loss")),'Input Data'!E3,0)+IF(AND(EXACT(D103,"CPS_60s"),EXACT(E103,"Win")),'Input Data'!D2,0)+IF(AND(EXACT(D103,"CPS_60s"),EXACT(E103,"Loss")),'Input Data'!D3,0)</f>
        <v>0</v>
      </c>
      <c r="G103" s="81">
        <f>IF(AND(EXACT(D103,"CPS_5m"),EXACT(E103,"Win")),'Input Data'!G2,0)+IF(AND(EXACT(D103,"CPS_5m"),EXACT(E103,"Loss")),'Input Data'!G3,0)+IF(AND(EXACT(D103,"CPS_60s"),EXACT(E103,"Win")),'Input Data'!F2,0)+IF(AND(EXACT(D103,"CPS_60s"),EXACT(E103,"Loss")),'Input Data'!F3,0)</f>
        <v>0</v>
      </c>
    </row>
    <row r="104" spans="2:7" ht="15.75">
      <c r="B104" s="56"/>
      <c r="C104" s="25"/>
      <c r="D104" s="25"/>
      <c r="E104" s="27"/>
      <c r="F104" s="167">
        <f>IF(AND(EXACT(D104,"CPS_5m"),EXACT(E104,"Win")),'Input Data'!E2,0)+IF(AND(EXACT(D104,"CPS_5m"),EXACT(E104,"Loss")),'Input Data'!E3,0)+IF(AND(EXACT(D104,"CPS_60s"),EXACT(E104,"Win")),'Input Data'!D2,0)+IF(AND(EXACT(D104,"CPS_60s"),EXACT(E104,"Loss")),'Input Data'!D3,0)</f>
        <v>0</v>
      </c>
      <c r="G104" s="81">
        <f>IF(AND(EXACT(D104,"CPS_5m"),EXACT(E104,"Win")),'Input Data'!G2,0)+IF(AND(EXACT(D104,"CPS_5m"),EXACT(E104,"Loss")),'Input Data'!G3,0)+IF(AND(EXACT(D104,"CPS_60s"),EXACT(E104,"Win")),'Input Data'!F2,0)+IF(AND(EXACT(D104,"CPS_60s"),EXACT(E104,"Loss")),'Input Data'!F3,0)</f>
        <v>0</v>
      </c>
    </row>
    <row r="105" spans="2:7" ht="15.75">
      <c r="B105" s="56"/>
      <c r="C105" s="25"/>
      <c r="D105" s="25"/>
      <c r="E105" s="27"/>
      <c r="F105" s="167">
        <f>IF(AND(EXACT(D105,"CPS_5m"),EXACT(E105,"Win")),'Input Data'!E2,0)+IF(AND(EXACT(D105,"CPS_5m"),EXACT(E105,"Loss")),'Input Data'!E3,0)+IF(AND(EXACT(D105,"CPS_60s"),EXACT(E105,"Win")),'Input Data'!D2,0)+IF(AND(EXACT(D105,"CPS_60s"),EXACT(E105,"Loss")),'Input Data'!D3,0)</f>
        <v>0</v>
      </c>
      <c r="G105" s="81">
        <f>IF(AND(EXACT(D105,"CPS_5m"),EXACT(E105,"Win")),'Input Data'!G2,0)+IF(AND(EXACT(D105,"CPS_5m"),EXACT(E105,"Loss")),'Input Data'!G3,0)+IF(AND(EXACT(D105,"CPS_60s"),EXACT(E105,"Win")),'Input Data'!F2,0)+IF(AND(EXACT(D105,"CPS_60s"),EXACT(E105,"Loss")),'Input Data'!F3,0)</f>
        <v>0</v>
      </c>
    </row>
    <row r="106" spans="2:7" ht="15.75">
      <c r="B106" s="56"/>
      <c r="C106" s="25"/>
      <c r="D106" s="25"/>
      <c r="E106" s="27"/>
      <c r="F106" s="167">
        <f>IF(AND(EXACT(D106,"CPS_5m"),EXACT(E106,"Win")),'Input Data'!E2,0)+IF(AND(EXACT(D106,"CPS_5m"),EXACT(E106,"Loss")),'Input Data'!E3,0)+IF(AND(EXACT(D106,"CPS_60s"),EXACT(E106,"Win")),'Input Data'!D2,0)+IF(AND(EXACT(D106,"CPS_60s"),EXACT(E106,"Loss")),'Input Data'!D3,0)</f>
        <v>0</v>
      </c>
      <c r="G106" s="81">
        <f>IF(AND(EXACT(D106,"CPS_5m"),EXACT(E106,"Win")),'Input Data'!G2,0)+IF(AND(EXACT(D106,"CPS_5m"),EXACT(E106,"Loss")),'Input Data'!G3,0)+IF(AND(EXACT(D106,"CPS_60s"),EXACT(E106,"Win")),'Input Data'!F2,0)+IF(AND(EXACT(D106,"CPS_60s"),EXACT(E106,"Loss")),'Input Data'!F3,0)</f>
        <v>0</v>
      </c>
    </row>
    <row r="107" spans="2:7" ht="15.75">
      <c r="B107" s="56"/>
      <c r="C107" s="25"/>
      <c r="D107" s="25"/>
      <c r="E107" s="27"/>
      <c r="F107" s="167">
        <f>IF(AND(EXACT(D107,"CPS_5m"),EXACT(E107,"Win")),'Input Data'!E2,0)+IF(AND(EXACT(D107,"CPS_5m"),EXACT(E107,"Loss")),'Input Data'!E3,0)+IF(AND(EXACT(D107,"CPS_60s"),EXACT(E107,"Win")),'Input Data'!D2,0)+IF(AND(EXACT(D107,"CPS_60s"),EXACT(E107,"Loss")),'Input Data'!D3,0)</f>
        <v>0</v>
      </c>
      <c r="G107" s="81">
        <f>IF(AND(EXACT(D107,"CPS_5m"),EXACT(E107,"Win")),'Input Data'!G2,0)+IF(AND(EXACT(D107,"CPS_5m"),EXACT(E107,"Loss")),'Input Data'!G3,0)+IF(AND(EXACT(D107,"CPS_60s"),EXACT(E107,"Win")),'Input Data'!F2,0)+IF(AND(EXACT(D107,"CPS_60s"),EXACT(E107,"Loss")),'Input Data'!F3,0)</f>
        <v>0</v>
      </c>
    </row>
    <row r="108" spans="2:7" ht="15.75">
      <c r="B108" s="56"/>
      <c r="C108" s="25"/>
      <c r="D108" s="25"/>
      <c r="E108" s="27"/>
      <c r="F108" s="167">
        <f>IF(AND(EXACT(D108,"CPS_5m"),EXACT(E108,"Win")),'Input Data'!E2,0)+IF(AND(EXACT(D108,"CPS_5m"),EXACT(E108,"Loss")),'Input Data'!E3,0)+IF(AND(EXACT(D108,"CPS_60s"),EXACT(E108,"Win")),'Input Data'!D2,0)+IF(AND(EXACT(D108,"CPS_60s"),EXACT(E108,"Loss")),'Input Data'!D3,0)</f>
        <v>0</v>
      </c>
      <c r="G108" s="81">
        <f>IF(AND(EXACT(D108,"CPS_5m"),EXACT(E108,"Win")),'Input Data'!G2,0)+IF(AND(EXACT(D108,"CPS_5m"),EXACT(E108,"Loss")),'Input Data'!G3,0)+IF(AND(EXACT(D108,"CPS_60s"),EXACT(E108,"Win")),'Input Data'!F2,0)+IF(AND(EXACT(D108,"CPS_60s"),EXACT(E108,"Loss")),'Input Data'!F3,0)</f>
        <v>0</v>
      </c>
    </row>
    <row r="109" spans="2:7" ht="15.75">
      <c r="B109" s="56"/>
      <c r="C109" s="25"/>
      <c r="D109" s="25"/>
      <c r="E109" s="27"/>
      <c r="F109" s="167">
        <f>IF(AND(EXACT(D109,"CPS_5m"),EXACT(E109,"Win")),'Input Data'!E2,0)+IF(AND(EXACT(D109,"CPS_5m"),EXACT(E109,"Loss")),'Input Data'!E3,0)+IF(AND(EXACT(D109,"CPS_60s"),EXACT(E109,"Win")),'Input Data'!D2,0)+IF(AND(EXACT(D109,"CPS_60s"),EXACT(E109,"Loss")),'Input Data'!D3,0)</f>
        <v>0</v>
      </c>
      <c r="G109" s="81">
        <f>IF(AND(EXACT(D109,"CPS_5m"),EXACT(E109,"Win")),'Input Data'!G2,0)+IF(AND(EXACT(D109,"CPS_5m"),EXACT(E109,"Loss")),'Input Data'!G3,0)+IF(AND(EXACT(D109,"CPS_60s"),EXACT(E109,"Win")),'Input Data'!F2,0)+IF(AND(EXACT(D109,"CPS_60s"),EXACT(E109,"Loss")),'Input Data'!F3,0)</f>
        <v>0</v>
      </c>
    </row>
    <row r="110" spans="2:7" ht="15.75">
      <c r="B110" s="56"/>
      <c r="C110" s="25"/>
      <c r="D110" s="25"/>
      <c r="E110" s="27"/>
      <c r="F110" s="167">
        <f>IF(AND(EXACT(D110,"CPS_5m"),EXACT(E110,"Win")),'Input Data'!E2,0)+IF(AND(EXACT(D110,"CPS_5m"),EXACT(E110,"Loss")),'Input Data'!E3,0)+IF(AND(EXACT(D110,"CPS_60s"),EXACT(E110,"Win")),'Input Data'!D2,0)+IF(AND(EXACT(D110,"CPS_60s"),EXACT(E110,"Loss")),'Input Data'!D3,0)</f>
        <v>0</v>
      </c>
      <c r="G110" s="81">
        <f>IF(AND(EXACT(D110,"CPS_5m"),EXACT(E110,"Win")),'Input Data'!G2,0)+IF(AND(EXACT(D110,"CPS_5m"),EXACT(E110,"Loss")),'Input Data'!G3,0)+IF(AND(EXACT(D110,"CPS_60s"),EXACT(E110,"Win")),'Input Data'!F2,0)+IF(AND(EXACT(D110,"CPS_60s"),EXACT(E110,"Loss")),'Input Data'!F3,0)</f>
        <v>0</v>
      </c>
    </row>
    <row r="111" spans="2:7" ht="15.75">
      <c r="B111" s="56"/>
      <c r="C111" s="25"/>
      <c r="D111" s="25"/>
      <c r="E111" s="27"/>
      <c r="F111" s="167">
        <f>IF(AND(EXACT(D111,"CPS_5m"),EXACT(E111,"Win")),'Input Data'!E2,0)+IF(AND(EXACT(D111,"CPS_5m"),EXACT(E111,"Loss")),'Input Data'!E3,0)+IF(AND(EXACT(D111,"CPS_60s"),EXACT(E111,"Win")),'Input Data'!D2,0)+IF(AND(EXACT(D111,"CPS_60s"),EXACT(E111,"Loss")),'Input Data'!D3,0)</f>
        <v>0</v>
      </c>
      <c r="G111" s="81">
        <f>IF(AND(EXACT(D111,"CPS_5m"),EXACT(E111,"Win")),'Input Data'!G2,0)+IF(AND(EXACT(D111,"CPS_5m"),EXACT(E111,"Loss")),'Input Data'!G3,0)+IF(AND(EXACT(D111,"CPS_60s"),EXACT(E111,"Win")),'Input Data'!F2,0)+IF(AND(EXACT(D111,"CPS_60s"),EXACT(E111,"Loss")),'Input Data'!F3,0)</f>
        <v>0</v>
      </c>
    </row>
    <row r="112" spans="2:7" ht="15.75">
      <c r="B112" s="57"/>
      <c r="C112" s="26"/>
      <c r="D112" s="26"/>
      <c r="E112" s="27"/>
      <c r="F112" s="167">
        <f>IF(AND(EXACT(D112,"CPS_5m"),EXACT(E112,"Win")),'Input Data'!E2,0)+IF(AND(EXACT(D112,"CPS_5m"),EXACT(E112,"Loss")),'Input Data'!E3,0)+IF(AND(EXACT(D112,"CPS_60s"),EXACT(E112,"Win")),'Input Data'!D2,0)+IF(AND(EXACT(D112,"CPS_60s"),EXACT(E112,"Loss")),'Input Data'!D3,0)</f>
        <v>0</v>
      </c>
      <c r="G112" s="81">
        <f>IF(AND(EXACT(D112,"CPS_5m"),EXACT(E112,"Win")),'Input Data'!G2,0)+IF(AND(EXACT(D112,"CPS_5m"),EXACT(E112,"Loss")),'Input Data'!G3,0)+IF(AND(EXACT(D112,"CPS_60s"),EXACT(E112,"Win")),'Input Data'!F2,0)+IF(AND(EXACT(D112,"CPS_60s"),EXACT(E112,"Loss")),'Input Data'!F3,0)</f>
        <v>0</v>
      </c>
    </row>
    <row r="113" spans="2:7" ht="15.75">
      <c r="B113" s="57"/>
      <c r="C113" s="25"/>
      <c r="D113" s="26"/>
      <c r="E113" s="27"/>
      <c r="F113" s="167">
        <f>IF(AND(EXACT(D113,"CPS_5m"),EXACT(E113,"Win")),'Input Data'!E2,0)+IF(AND(EXACT(D113,"CPS_5m"),EXACT(E113,"Loss")),'Input Data'!E3,0)+IF(AND(EXACT(D113,"CPS_60s"),EXACT(E113,"Win")),'Input Data'!D2,0)+IF(AND(EXACT(D113,"CPS_60s"),EXACT(E113,"Loss")),'Input Data'!D3,0)</f>
        <v>0</v>
      </c>
      <c r="G113" s="81">
        <f>IF(AND(EXACT(D113,"CPS_5m"),EXACT(E113,"Win")),'Input Data'!G2,0)+IF(AND(EXACT(D113,"CPS_5m"),EXACT(E113,"Loss")),'Input Data'!G3,0)+IF(AND(EXACT(D113,"CPS_60s"),EXACT(E113,"Win")),'Input Data'!F2,0)+IF(AND(EXACT(D113,"CPS_60s"),EXACT(E113,"Loss")),'Input Data'!F3,0)</f>
        <v>0</v>
      </c>
    </row>
    <row r="114" spans="2:7" ht="15.75">
      <c r="B114" s="57"/>
      <c r="C114" s="25"/>
      <c r="D114" s="25"/>
      <c r="E114" s="27"/>
      <c r="F114" s="167">
        <f>IF(AND(EXACT(D114,"CPS_5m"),EXACT(E114,"Win")),'Input Data'!E2,0)+IF(AND(EXACT(D114,"CPS_5m"),EXACT(E114,"Loss")),'Input Data'!E3,0)+IF(AND(EXACT(D114,"CPS_60s"),EXACT(E114,"Win")),'Input Data'!D2,0)+IF(AND(EXACT(D114,"CPS_60s"),EXACT(E114,"Loss")),'Input Data'!D3,0)</f>
        <v>0</v>
      </c>
      <c r="G114" s="81">
        <f>IF(AND(EXACT(D114,"CPS_5m"),EXACT(E114,"Win")),'Input Data'!G2,0)+IF(AND(EXACT(D114,"CPS_5m"),EXACT(E114,"Loss")),'Input Data'!G3,0)+IF(AND(EXACT(D114,"CPS_60s"),EXACT(E114,"Win")),'Input Data'!F2,0)+IF(AND(EXACT(D114,"CPS_60s"),EXACT(E114,"Loss")),'Input Data'!F3,0)</f>
        <v>0</v>
      </c>
    </row>
    <row r="115" spans="2:7" ht="15.75">
      <c r="B115" s="57"/>
      <c r="C115" s="25"/>
      <c r="D115" s="26"/>
      <c r="E115" s="27"/>
      <c r="F115" s="167">
        <f>IF(AND(EXACT(D115,"CPS_5m"),EXACT(E115,"Win")),'Input Data'!E2,0)+IF(AND(EXACT(D115,"CPS_5m"),EXACT(E115,"Loss")),'Input Data'!E3,0)+IF(AND(EXACT(D115,"CPS_60s"),EXACT(E115,"Win")),'Input Data'!D2,0)+IF(AND(EXACT(D115,"CPS_60s"),EXACT(E115,"Loss")),'Input Data'!D3,0)</f>
        <v>0</v>
      </c>
      <c r="G115" s="81">
        <f>IF(AND(EXACT(D115,"CPS_5m"),EXACT(E115,"Win")),'Input Data'!G2,0)+IF(AND(EXACT(D115,"CPS_5m"),EXACT(E115,"Loss")),'Input Data'!G3,0)+IF(AND(EXACT(D115,"CPS_60s"),EXACT(E115,"Win")),'Input Data'!F2,0)+IF(AND(EXACT(D115,"CPS_60s"),EXACT(E115,"Loss")),'Input Data'!F3,0)</f>
        <v>0</v>
      </c>
    </row>
    <row r="116" spans="2:7" ht="15.75">
      <c r="B116" s="57"/>
      <c r="C116" s="25"/>
      <c r="D116" s="26"/>
      <c r="E116" s="27"/>
      <c r="F116" s="167">
        <f>IF(AND(EXACT(D116,"CPS_5m"),EXACT(E116,"Win")),'Input Data'!E2,0)+IF(AND(EXACT(D116,"CPS_5m"),EXACT(E116,"Loss")),'Input Data'!E3,0)+IF(AND(EXACT(D116,"CPS_60s"),EXACT(E116,"Win")),'Input Data'!D2,0)+IF(AND(EXACT(D116,"CPS_60s"),EXACT(E116,"Loss")),'Input Data'!D3,0)</f>
        <v>0</v>
      </c>
      <c r="G116" s="81">
        <f>IF(AND(EXACT(D116,"CPS_5m"),EXACT(E116,"Win")),'Input Data'!G2,0)+IF(AND(EXACT(D116,"CPS_5m"),EXACT(E116,"Loss")),'Input Data'!G3,0)+IF(AND(EXACT(D116,"CPS_60s"),EXACT(E116,"Win")),'Input Data'!F2,0)+IF(AND(EXACT(D116,"CPS_60s"),EXACT(E116,"Loss")),'Input Data'!F3,0)</f>
        <v>0</v>
      </c>
    </row>
    <row r="117" spans="2:7" ht="15.75">
      <c r="B117" s="57"/>
      <c r="C117" s="25"/>
      <c r="D117" s="25"/>
      <c r="E117" s="27"/>
      <c r="F117" s="167">
        <f>IF(AND(EXACT(D117,"CPS_5m"),EXACT(E117,"Win")),'Input Data'!E2,0)+IF(AND(EXACT(D117,"CPS_5m"),EXACT(E117,"Loss")),'Input Data'!E3,0)+IF(AND(EXACT(D117,"CPS_60s"),EXACT(E117,"Win")),'Input Data'!D2,0)+IF(AND(EXACT(D117,"CPS_60s"),EXACT(E117,"Loss")),'Input Data'!D3,0)</f>
        <v>0</v>
      </c>
      <c r="G117" s="81">
        <f>IF(AND(EXACT(D117,"CPS_5m"),EXACT(E117,"Win")),'Input Data'!G2,0)+IF(AND(EXACT(D117,"CPS_5m"),EXACT(E117,"Loss")),'Input Data'!G3,0)+IF(AND(EXACT(D117,"CPS_60s"),EXACT(E117,"Win")),'Input Data'!F2,0)+IF(AND(EXACT(D117,"CPS_60s"),EXACT(E117,"Loss")),'Input Data'!F3,0)</f>
        <v>0</v>
      </c>
    </row>
    <row r="118" spans="2:7" ht="15.75">
      <c r="B118" s="56"/>
      <c r="C118" s="25"/>
      <c r="D118" s="26"/>
      <c r="E118" s="27"/>
      <c r="F118" s="167">
        <f>IF(AND(EXACT(D118,"CPS_5m"),EXACT(E118,"Win")),'Input Data'!E2,0)+IF(AND(EXACT(D118,"CPS_5m"),EXACT(E118,"Loss")),'Input Data'!E3,0)+IF(AND(EXACT(D118,"CPS_60s"),EXACT(E118,"Win")),'Input Data'!D2,0)+IF(AND(EXACT(D118,"CPS_60s"),EXACT(E118,"Loss")),'Input Data'!D3,0)</f>
        <v>0</v>
      </c>
      <c r="G118" s="81">
        <f>IF(AND(EXACT(D118,"CPS_5m"),EXACT(E118,"Win")),'Input Data'!G2,0)+IF(AND(EXACT(D118,"CPS_5m"),EXACT(E118,"Loss")),'Input Data'!G3,0)+IF(AND(EXACT(D118,"CPS_60s"),EXACT(E118,"Win")),'Input Data'!F2,0)+IF(AND(EXACT(D118,"CPS_60s"),EXACT(E118,"Loss")),'Input Data'!F3,0)</f>
        <v>0</v>
      </c>
    </row>
    <row r="119" spans="2:7" ht="15.75">
      <c r="B119" s="56"/>
      <c r="C119" s="25"/>
      <c r="D119" s="25"/>
      <c r="E119" s="27"/>
      <c r="F119" s="167">
        <f>IF(AND(EXACT(D119,"CPS_5m"),EXACT(E119,"Win")),'Input Data'!E2,0)+IF(AND(EXACT(D119,"CPS_5m"),EXACT(E119,"Loss")),'Input Data'!E3,0)+IF(AND(EXACT(D119,"CPS_60s"),EXACT(E119,"Win")),'Input Data'!D2,0)+IF(AND(EXACT(D119,"CPS_60s"),EXACT(E119,"Loss")),'Input Data'!D3,0)</f>
        <v>0</v>
      </c>
      <c r="G119" s="81">
        <f>IF(AND(EXACT(D119,"CPS_5m"),EXACT(E119,"Win")),'Input Data'!G2,0)+IF(AND(EXACT(D119,"CPS_5m"),EXACT(E119,"Loss")),'Input Data'!G3,0)+IF(AND(EXACT(D119,"CPS_60s"),EXACT(E119,"Win")),'Input Data'!F2,0)+IF(AND(EXACT(D119,"CPS_60s"),EXACT(E119,"Loss")),'Input Data'!F3,0)</f>
        <v>0</v>
      </c>
    </row>
    <row r="120" spans="2:7" ht="15.75">
      <c r="B120" s="56"/>
      <c r="C120" s="25"/>
      <c r="D120" s="25"/>
      <c r="E120" s="27"/>
      <c r="F120" s="167">
        <f>IF(AND(EXACT(D120,"CPS_5m"),EXACT(E120,"Win")),'Input Data'!E2,0)+IF(AND(EXACT(D120,"CPS_5m"),EXACT(E120,"Loss")),'Input Data'!E3,0)+IF(AND(EXACT(D120,"CPS_60s"),EXACT(E120,"Win")),'Input Data'!D2,0)+IF(AND(EXACT(D120,"CPS_60s"),EXACT(E120,"Loss")),'Input Data'!D3,0)</f>
        <v>0</v>
      </c>
      <c r="G120" s="81">
        <f>IF(AND(EXACT(D120,"CPS_5m"),EXACT(E120,"Win")),'Input Data'!G2,0)+IF(AND(EXACT(D120,"CPS_5m"),EXACT(E120,"Loss")),'Input Data'!G3,0)+IF(AND(EXACT(D120,"CPS_60s"),EXACT(E120,"Win")),'Input Data'!F2,0)+IF(AND(EXACT(D120,"CPS_60s"),EXACT(E120,"Loss")),'Input Data'!F3,0)</f>
        <v>0</v>
      </c>
    </row>
    <row r="121" spans="2:7" ht="15.75">
      <c r="B121" s="56"/>
      <c r="C121" s="25"/>
      <c r="D121" s="25"/>
      <c r="E121" s="27"/>
      <c r="F121" s="167">
        <f>IF(AND(EXACT(D121,"CPS_5m"),EXACT(E121,"Win")),'Input Data'!E2,0)+IF(AND(EXACT(D121,"CPS_5m"),EXACT(E121,"Loss")),'Input Data'!E3,0)+IF(AND(EXACT(D121,"CPS_60s"),EXACT(E121,"Win")),'Input Data'!D2,0)+IF(AND(EXACT(D121,"CPS_60s"),EXACT(E121,"Loss")),'Input Data'!D3,0)</f>
        <v>0</v>
      </c>
      <c r="G121" s="81">
        <f>IF(AND(EXACT(D121,"CPS_5m"),EXACT(E121,"Win")),'Input Data'!G2,0)+IF(AND(EXACT(D121,"CPS_5m"),EXACT(E121,"Loss")),'Input Data'!G3,0)+IF(AND(EXACT(D121,"CPS_60s"),EXACT(E121,"Win")),'Input Data'!F2,0)+IF(AND(EXACT(D121,"CPS_60s"),EXACT(E121,"Loss")),'Input Data'!F3,0)</f>
        <v>0</v>
      </c>
    </row>
    <row r="122" spans="2:7" ht="15.75">
      <c r="B122" s="56"/>
      <c r="C122" s="25"/>
      <c r="D122" s="25"/>
      <c r="E122" s="27"/>
      <c r="F122" s="167">
        <f>IF(AND(EXACT(D122,"CPS_5m"),EXACT(E122,"Win")),'Input Data'!E2,0)+IF(AND(EXACT(D122,"CPS_5m"),EXACT(E122,"Loss")),'Input Data'!E3,0)+IF(AND(EXACT(D122,"CPS_60s"),EXACT(E122,"Win")),'Input Data'!D2,0)+IF(AND(EXACT(D122,"CPS_60s"),EXACT(E122,"Loss")),'Input Data'!D3,0)</f>
        <v>0</v>
      </c>
      <c r="G122" s="81">
        <f>IF(AND(EXACT(D122,"CPS_5m"),EXACT(E122,"Win")),'Input Data'!G2,0)+IF(AND(EXACT(D122,"CPS_5m"),EXACT(E122,"Loss")),'Input Data'!G3,0)+IF(AND(EXACT(D122,"CPS_60s"),EXACT(E122,"Win")),'Input Data'!F2,0)+IF(AND(EXACT(D122,"CPS_60s"),EXACT(E122,"Loss")),'Input Data'!F3,0)</f>
        <v>0</v>
      </c>
    </row>
    <row r="123" spans="2:7" ht="15.75">
      <c r="B123" s="56"/>
      <c r="C123" s="25"/>
      <c r="D123" s="25"/>
      <c r="E123" s="27"/>
      <c r="F123" s="167">
        <f>IF(AND(EXACT(D123,"CPS_5m"),EXACT(E123,"Win")),'Input Data'!E2,0)+IF(AND(EXACT(D123,"CPS_5m"),EXACT(E123,"Loss")),'Input Data'!E3,0)+IF(AND(EXACT(D123,"CPS_60s"),EXACT(E123,"Win")),'Input Data'!D2,0)+IF(AND(EXACT(D123,"CPS_60s"),EXACT(E123,"Loss")),'Input Data'!D3,0)</f>
        <v>0</v>
      </c>
      <c r="G123" s="81">
        <f>IF(AND(EXACT(D123,"CPS_5m"),EXACT(E123,"Win")),'Input Data'!G2,0)+IF(AND(EXACT(D123,"CPS_5m"),EXACT(E123,"Loss")),'Input Data'!G3,0)+IF(AND(EXACT(D123,"CPS_60s"),EXACT(E123,"Win")),'Input Data'!F2,0)+IF(AND(EXACT(D123,"CPS_60s"),EXACT(E123,"Loss")),'Input Data'!F3,0)</f>
        <v>0</v>
      </c>
    </row>
    <row r="124" spans="2:7" ht="15.75">
      <c r="B124" s="56"/>
      <c r="C124" s="25"/>
      <c r="D124" s="25"/>
      <c r="E124" s="27"/>
      <c r="F124" s="167">
        <f>IF(AND(EXACT(D124,"CPS_5m"),EXACT(E124,"Win")),'Input Data'!E2,0)+IF(AND(EXACT(D124,"CPS_5m"),EXACT(E124,"Loss")),'Input Data'!E3,0)+IF(AND(EXACT(D124,"CPS_60s"),EXACT(E124,"Win")),'Input Data'!D2,0)+IF(AND(EXACT(D124,"CPS_60s"),EXACT(E124,"Loss")),'Input Data'!D3,0)</f>
        <v>0</v>
      </c>
      <c r="G124" s="81">
        <f>IF(AND(EXACT(D124,"CPS_5m"),EXACT(E124,"Win")),'Input Data'!G2,0)+IF(AND(EXACT(D124,"CPS_5m"),EXACT(E124,"Loss")),'Input Data'!G3,0)+IF(AND(EXACT(D124,"CPS_60s"),EXACT(E124,"Win")),'Input Data'!F2,0)+IF(AND(EXACT(D124,"CPS_60s"),EXACT(E124,"Loss")),'Input Data'!F3,0)</f>
        <v>0</v>
      </c>
    </row>
    <row r="125" spans="2:7" ht="15.75">
      <c r="B125" s="56"/>
      <c r="C125" s="25"/>
      <c r="D125" s="25"/>
      <c r="E125" s="27"/>
      <c r="F125" s="167">
        <f>IF(AND(EXACT(D125,"CPS_5m"),EXACT(E125,"Win")),'Input Data'!E2,0)+IF(AND(EXACT(D125,"CPS_5m"),EXACT(E125,"Loss")),'Input Data'!E3,0)+IF(AND(EXACT(D125,"CPS_60s"),EXACT(E125,"Win")),'Input Data'!D2,0)+IF(AND(EXACT(D125,"CPS_60s"),EXACT(E125,"Loss")),'Input Data'!D3,0)</f>
        <v>0</v>
      </c>
      <c r="G125" s="81">
        <f>IF(AND(EXACT(D125,"CPS_5m"),EXACT(E125,"Win")),'Input Data'!G2,0)+IF(AND(EXACT(D125,"CPS_5m"),EXACT(E125,"Loss")),'Input Data'!G3,0)+IF(AND(EXACT(D125,"CPS_60s"),EXACT(E125,"Win")),'Input Data'!F2,0)+IF(AND(EXACT(D125,"CPS_60s"),EXACT(E125,"Loss")),'Input Data'!F3,0)</f>
        <v>0</v>
      </c>
    </row>
    <row r="126" spans="2:7" ht="15.75">
      <c r="B126" s="56"/>
      <c r="C126" s="25"/>
      <c r="D126" s="25"/>
      <c r="E126" s="27"/>
      <c r="F126" s="167">
        <f>IF(AND(EXACT(D126,"CPS_5m"),EXACT(E126,"Win")),'Input Data'!E2,0)+IF(AND(EXACT(D126,"CPS_5m"),EXACT(E126,"Loss")),'Input Data'!E3,0)+IF(AND(EXACT(D126,"CPS_60s"),EXACT(E126,"Win")),'Input Data'!D2,0)+IF(AND(EXACT(D126,"CPS_60s"),EXACT(E126,"Loss")),'Input Data'!D3,0)</f>
        <v>0</v>
      </c>
      <c r="G126" s="81">
        <f>IF(AND(EXACT(D126,"CPS_5m"),EXACT(E126,"Win")),'Input Data'!G2,0)+IF(AND(EXACT(D126,"CPS_5m"),EXACT(E126,"Loss")),'Input Data'!G3,0)+IF(AND(EXACT(D126,"CPS_60s"),EXACT(E126,"Win")),'Input Data'!F2,0)+IF(AND(EXACT(D126,"CPS_60s"),EXACT(E126,"Loss")),'Input Data'!F3,0)</f>
        <v>0</v>
      </c>
    </row>
    <row r="127" spans="2:7" ht="15.75">
      <c r="B127" s="56"/>
      <c r="C127" s="25"/>
      <c r="D127" s="25"/>
      <c r="E127" s="27"/>
      <c r="F127" s="167">
        <f>IF(AND(EXACT(D127,"CPS_5m"),EXACT(E127,"Win")),'Input Data'!E2,0)+IF(AND(EXACT(D127,"CPS_5m"),EXACT(E127,"Loss")),'Input Data'!E3,0)+IF(AND(EXACT(D127,"CPS_60s"),EXACT(E127,"Win")),'Input Data'!D2,0)+IF(AND(EXACT(D127,"CPS_60s"),EXACT(E127,"Loss")),'Input Data'!D3,0)</f>
        <v>0</v>
      </c>
      <c r="G127" s="81">
        <f>IF(AND(EXACT(D127,"CPS_5m"),EXACT(E127,"Win")),'Input Data'!G2,0)+IF(AND(EXACT(D127,"CPS_5m"),EXACT(E127,"Loss")),'Input Data'!G3,0)+IF(AND(EXACT(D127,"CPS_60s"),EXACT(E127,"Win")),'Input Data'!F2,0)+IF(AND(EXACT(D127,"CPS_60s"),EXACT(E127,"Loss")),'Input Data'!F3,0)</f>
        <v>0</v>
      </c>
    </row>
    <row r="128" spans="2:7" ht="15.75">
      <c r="B128" s="56"/>
      <c r="C128" s="25"/>
      <c r="D128" s="25"/>
      <c r="E128" s="27"/>
      <c r="F128" s="167">
        <f>IF(AND(EXACT(D128,"CPS_5m"),EXACT(E128,"Win")),'Input Data'!E2,0)+IF(AND(EXACT(D128,"CPS_5m"),EXACT(E128,"Loss")),'Input Data'!E3,0)+IF(AND(EXACT(D128,"CPS_60s"),EXACT(E128,"Win")),'Input Data'!D2,0)+IF(AND(EXACT(D128,"CPS_60s"),EXACT(E128,"Loss")),'Input Data'!D3,0)</f>
        <v>0</v>
      </c>
      <c r="G128" s="81">
        <f>IF(AND(EXACT(D128,"CPS_5m"),EXACT(E128,"Win")),'Input Data'!G2,0)+IF(AND(EXACT(D128,"CPS_5m"),EXACT(E128,"Loss")),'Input Data'!G3,0)+IF(AND(EXACT(D128,"CPS_60s"),EXACT(E128,"Win")),'Input Data'!F2,0)+IF(AND(EXACT(D128,"CPS_60s"),EXACT(E128,"Loss")),'Input Data'!F3,0)</f>
        <v>0</v>
      </c>
    </row>
    <row r="129" spans="2:7" ht="15.75">
      <c r="B129" s="56"/>
      <c r="C129" s="25"/>
      <c r="D129" s="25"/>
      <c r="E129" s="27"/>
      <c r="F129" s="167">
        <f>IF(AND(EXACT(D129,"CPS_5m"),EXACT(E129,"Win")),'Input Data'!E2,0)+IF(AND(EXACT(D129,"CPS_5m"),EXACT(E129,"Loss")),'Input Data'!E3,0)+IF(AND(EXACT(D129,"CPS_60s"),EXACT(E129,"Win")),'Input Data'!D2,0)+IF(AND(EXACT(D129,"CPS_60s"),EXACT(E129,"Loss")),'Input Data'!D3,0)</f>
        <v>0</v>
      </c>
      <c r="G129" s="81">
        <f>IF(AND(EXACT(D129,"CPS_5m"),EXACT(E129,"Win")),'Input Data'!G2,0)+IF(AND(EXACT(D129,"CPS_5m"),EXACT(E129,"Loss")),'Input Data'!G3,0)+IF(AND(EXACT(D129,"CPS_60s"),EXACT(E129,"Win")),'Input Data'!F2,0)+IF(AND(EXACT(D129,"CPS_60s"),EXACT(E129,"Loss")),'Input Data'!F3,0)</f>
        <v>0</v>
      </c>
    </row>
    <row r="130" spans="2:7" ht="15.75">
      <c r="B130" s="56"/>
      <c r="C130" s="25"/>
      <c r="D130" s="25"/>
      <c r="E130" s="27"/>
      <c r="F130" s="167">
        <f>IF(AND(EXACT(D130,"CPS_5m"),EXACT(E130,"Win")),'Input Data'!E2,0)+IF(AND(EXACT(D130,"CPS_5m"),EXACT(E130,"Loss")),'Input Data'!E3,0)+IF(AND(EXACT(D130,"CPS_60s"),EXACT(E130,"Win")),'Input Data'!D2,0)+IF(AND(EXACT(D130,"CPS_60s"),EXACT(E130,"Loss")),'Input Data'!D3,0)</f>
        <v>0</v>
      </c>
      <c r="G130" s="81">
        <f>IF(AND(EXACT(D130,"CPS_5m"),EXACT(E130,"Win")),'Input Data'!G2,0)+IF(AND(EXACT(D130,"CPS_5m"),EXACT(E130,"Loss")),'Input Data'!G3,0)+IF(AND(EXACT(D130,"CPS_60s"),EXACT(E130,"Win")),'Input Data'!F2,0)+IF(AND(EXACT(D130,"CPS_60s"),EXACT(E130,"Loss")),'Input Data'!F3,0)</f>
        <v>0</v>
      </c>
    </row>
    <row r="131" spans="2:7" ht="15.75">
      <c r="B131" s="56"/>
      <c r="C131" s="25"/>
      <c r="D131" s="25"/>
      <c r="E131" s="27"/>
      <c r="F131" s="167">
        <f>IF(AND(EXACT(D131,"CPS_5m"),EXACT(E131,"Win")),'Input Data'!E2,0)+IF(AND(EXACT(D131,"CPS_5m"),EXACT(E131,"Loss")),'Input Data'!E3,0)+IF(AND(EXACT(D131,"CPS_60s"),EXACT(E131,"Win")),'Input Data'!D2,0)+IF(AND(EXACT(D131,"CPS_60s"),EXACT(E131,"Loss")),'Input Data'!D3,0)</f>
        <v>0</v>
      </c>
      <c r="G131" s="81">
        <f>IF(AND(EXACT(D131,"CPS_5m"),EXACT(E131,"Win")),'Input Data'!G2,0)+IF(AND(EXACT(D131,"CPS_5m"),EXACT(E131,"Loss")),'Input Data'!G3,0)+IF(AND(EXACT(D131,"CPS_60s"),EXACT(E131,"Win")),'Input Data'!F2,0)+IF(AND(EXACT(D131,"CPS_60s"),EXACT(E131,"Loss")),'Input Data'!F3,0)</f>
        <v>0</v>
      </c>
    </row>
    <row r="132" spans="2:7" ht="15.75">
      <c r="B132" s="56"/>
      <c r="C132" s="25"/>
      <c r="D132" s="25"/>
      <c r="E132" s="27"/>
      <c r="F132" s="167">
        <f>IF(AND(EXACT(D132,"CPS_5m"),EXACT(E132,"Win")),'Input Data'!E2,0)+IF(AND(EXACT(D132,"CPS_5m"),EXACT(E132,"Loss")),'Input Data'!E3,0)+IF(AND(EXACT(D132,"CPS_60s"),EXACT(E132,"Win")),'Input Data'!D2,0)+IF(AND(EXACT(D132,"CPS_60s"),EXACT(E132,"Loss")),'Input Data'!D3,0)</f>
        <v>0</v>
      </c>
      <c r="G132" s="81">
        <f>IF(AND(EXACT(D132,"CPS_5m"),EXACT(E132,"Win")),'Input Data'!G2,0)+IF(AND(EXACT(D132,"CPS_5m"),EXACT(E132,"Loss")),'Input Data'!G3,0)+IF(AND(EXACT(D132,"CPS_60s"),EXACT(E132,"Win")),'Input Data'!F2,0)+IF(AND(EXACT(D132,"CPS_60s"),EXACT(E132,"Loss")),'Input Data'!F3,0)</f>
        <v>0</v>
      </c>
    </row>
    <row r="133" spans="2:7" ht="15.75">
      <c r="B133" s="56"/>
      <c r="C133" s="25"/>
      <c r="D133" s="25"/>
      <c r="E133" s="27"/>
      <c r="F133" s="167">
        <f>IF(AND(EXACT(D133,"CPS_5m"),EXACT(E133,"Win")),'Input Data'!E2,0)+IF(AND(EXACT(D133,"CPS_5m"),EXACT(E133,"Loss")),'Input Data'!E3,0)+IF(AND(EXACT(D133,"CPS_60s"),EXACT(E133,"Win")),'Input Data'!D2,0)+IF(AND(EXACT(D133,"CPS_60s"),EXACT(E133,"Loss")),'Input Data'!D3,0)</f>
        <v>0</v>
      </c>
      <c r="G133" s="81">
        <f>IF(AND(EXACT(D133,"CPS_5m"),EXACT(E133,"Win")),'Input Data'!G2,0)+IF(AND(EXACT(D133,"CPS_5m"),EXACT(E133,"Loss")),'Input Data'!G3,0)+IF(AND(EXACT(D133,"CPS_60s"),EXACT(E133,"Win")),'Input Data'!F2,0)+IF(AND(EXACT(D133,"CPS_60s"),EXACT(E133,"Loss")),'Input Data'!F3,0)</f>
        <v>0</v>
      </c>
    </row>
    <row r="134" spans="2:7" ht="15.75">
      <c r="B134" s="56"/>
      <c r="C134" s="25"/>
      <c r="D134" s="25"/>
      <c r="E134" s="27"/>
      <c r="F134" s="167">
        <f>IF(AND(EXACT(D134,"CPS_5m"),EXACT(E134,"Win")),'Input Data'!E2,0)+IF(AND(EXACT(D134,"CPS_5m"),EXACT(E134,"Loss")),'Input Data'!E3,0)+IF(AND(EXACT(D134,"CPS_60s"),EXACT(E134,"Win")),'Input Data'!D2,0)+IF(AND(EXACT(D134,"CPS_60s"),EXACT(E134,"Loss")),'Input Data'!D3,0)</f>
        <v>0</v>
      </c>
      <c r="G134" s="81">
        <f>IF(AND(EXACT(D134,"CPS_5m"),EXACT(E134,"Win")),'Input Data'!G2,0)+IF(AND(EXACT(D134,"CPS_5m"),EXACT(E134,"Loss")),'Input Data'!G3,0)+IF(AND(EXACT(D134,"CPS_60s"),EXACT(E134,"Win")),'Input Data'!F2,0)+IF(AND(EXACT(D134,"CPS_60s"),EXACT(E134,"Loss")),'Input Data'!F3,0)</f>
        <v>0</v>
      </c>
    </row>
    <row r="135" spans="2:7" ht="15.75">
      <c r="B135" s="56"/>
      <c r="C135" s="25"/>
      <c r="D135" s="25"/>
      <c r="E135" s="27"/>
      <c r="F135" s="167">
        <f>IF(AND(EXACT(D135,"CPS_5m"),EXACT(E135,"Win")),'Input Data'!E2,0)+IF(AND(EXACT(D135,"CPS_5m"),EXACT(E135,"Loss")),'Input Data'!E3,0)+IF(AND(EXACT(D135,"CPS_60s"),EXACT(E135,"Win")),'Input Data'!D2,0)+IF(AND(EXACT(D135,"CPS_60s"),EXACT(E135,"Loss")),'Input Data'!D3,0)</f>
        <v>0</v>
      </c>
      <c r="G135" s="81">
        <f>IF(AND(EXACT(D135,"CPS_5m"),EXACT(E135,"Win")),'Input Data'!G2,0)+IF(AND(EXACT(D135,"CPS_5m"),EXACT(E135,"Loss")),'Input Data'!G3,0)+IF(AND(EXACT(D135,"CPS_60s"),EXACT(E135,"Win")),'Input Data'!F2,0)+IF(AND(EXACT(D135,"CPS_60s"),EXACT(E135,"Loss")),'Input Data'!F3,0)</f>
        <v>0</v>
      </c>
    </row>
    <row r="136" spans="2:7" ht="15.75">
      <c r="B136" s="56"/>
      <c r="C136" s="25"/>
      <c r="D136" s="25"/>
      <c r="E136" s="27"/>
      <c r="F136" s="167">
        <f>IF(AND(EXACT(D136,"CPS_5m"),EXACT(E136,"Win")),'Input Data'!E2,0)+IF(AND(EXACT(D136,"CPS_5m"),EXACT(E136,"Loss")),'Input Data'!E3,0)+IF(AND(EXACT(D136,"CPS_60s"),EXACT(E136,"Win")),'Input Data'!D2,0)+IF(AND(EXACT(D136,"CPS_60s"),EXACT(E136,"Loss")),'Input Data'!D3,0)</f>
        <v>0</v>
      </c>
      <c r="G136" s="81">
        <f>IF(AND(EXACT(D136,"CPS_5m"),EXACT(E136,"Win")),'Input Data'!G2,0)+IF(AND(EXACT(D136,"CPS_5m"),EXACT(E136,"Loss")),'Input Data'!G3,0)+IF(AND(EXACT(D136,"CPS_60s"),EXACT(E136,"Win")),'Input Data'!F2,0)+IF(AND(EXACT(D136,"CPS_60s"),EXACT(E136,"Loss")),'Input Data'!F3,0)</f>
        <v>0</v>
      </c>
    </row>
    <row r="137" spans="2:7" ht="15.75">
      <c r="B137" s="56"/>
      <c r="C137" s="25"/>
      <c r="D137" s="25"/>
      <c r="E137" s="27"/>
      <c r="F137" s="167">
        <f>IF(AND(EXACT(D137,"CPS_5m"),EXACT(E137,"Win")),'Input Data'!E2,0)+IF(AND(EXACT(D137,"CPS_5m"),EXACT(E137,"Loss")),'Input Data'!E3,0)+IF(AND(EXACT(D137,"CPS_60s"),EXACT(E137,"Win")),'Input Data'!D2,0)+IF(AND(EXACT(D137,"CPS_60s"),EXACT(E137,"Loss")),'Input Data'!D3,0)</f>
        <v>0</v>
      </c>
      <c r="G137" s="81">
        <f>IF(AND(EXACT(D137,"CPS_5m"),EXACT(E137,"Win")),'Input Data'!G2,0)+IF(AND(EXACT(D137,"CPS_5m"),EXACT(E137,"Loss")),'Input Data'!G3,0)+IF(AND(EXACT(D137,"CPS_60s"),EXACT(E137,"Win")),'Input Data'!F2,0)+IF(AND(EXACT(D137,"CPS_60s"),EXACT(E137,"Loss")),'Input Data'!F3,0)</f>
        <v>0</v>
      </c>
    </row>
    <row r="138" spans="2:7" ht="15.75">
      <c r="B138" s="56"/>
      <c r="C138" s="25"/>
      <c r="D138" s="25"/>
      <c r="E138" s="27"/>
      <c r="F138" s="167">
        <f>IF(AND(EXACT(D138,"CPS_5m"),EXACT(E138,"Win")),'Input Data'!E2,0)+IF(AND(EXACT(D138,"CPS_5m"),EXACT(E138,"Loss")),'Input Data'!E3,0)+IF(AND(EXACT(D138,"CPS_60s"),EXACT(E138,"Win")),'Input Data'!D2,0)+IF(AND(EXACT(D138,"CPS_60s"),EXACT(E138,"Loss")),'Input Data'!D3,0)</f>
        <v>0</v>
      </c>
      <c r="G138" s="81">
        <f>IF(AND(EXACT(D138,"CPS_5m"),EXACT(E138,"Win")),'Input Data'!G2,0)+IF(AND(EXACT(D138,"CPS_5m"),EXACT(E138,"Loss")),'Input Data'!G3,0)+IF(AND(EXACT(D138,"CPS_60s"),EXACT(E138,"Win")),'Input Data'!F2,0)+IF(AND(EXACT(D138,"CPS_60s"),EXACT(E138,"Loss")),'Input Data'!F3,0)</f>
        <v>0</v>
      </c>
    </row>
    <row r="139" spans="2:7" ht="15.75">
      <c r="B139" s="56"/>
      <c r="C139" s="25"/>
      <c r="D139" s="25"/>
      <c r="E139" s="27"/>
      <c r="F139" s="167">
        <f>IF(AND(EXACT(D139,"CPS_5m"),EXACT(E139,"Win")),'Input Data'!E2,0)+IF(AND(EXACT(D139,"CPS_5m"),EXACT(E139,"Loss")),'Input Data'!E3,0)+IF(AND(EXACT(D139,"CPS_60s"),EXACT(E139,"Win")),'Input Data'!D2,0)+IF(AND(EXACT(D139,"CPS_60s"),EXACT(E139,"Loss")),'Input Data'!D3,0)</f>
        <v>0</v>
      </c>
      <c r="G139" s="81">
        <f>IF(AND(EXACT(D139,"CPS_5m"),EXACT(E139,"Win")),'Input Data'!G2,0)+IF(AND(EXACT(D139,"CPS_5m"),EXACT(E139,"Loss")),'Input Data'!G3,0)+IF(AND(EXACT(D139,"CPS_60s"),EXACT(E139,"Win")),'Input Data'!F2,0)+IF(AND(EXACT(D139,"CPS_60s"),EXACT(E139,"Loss")),'Input Data'!F3,0)</f>
        <v>0</v>
      </c>
    </row>
    <row r="140" spans="2:7" ht="15.75">
      <c r="B140" s="56"/>
      <c r="C140" s="25"/>
      <c r="D140" s="25"/>
      <c r="E140" s="27"/>
      <c r="F140" s="167">
        <f>IF(AND(EXACT(D140,"CPS_5m"),EXACT(E140,"Win")),'Input Data'!E2,0)+IF(AND(EXACT(D140,"CPS_5m"),EXACT(E140,"Loss")),'Input Data'!E3,0)+IF(AND(EXACT(D140,"CPS_60s"),EXACT(E140,"Win")),'Input Data'!D2,0)+IF(AND(EXACT(D140,"CPS_60s"),EXACT(E140,"Loss")),'Input Data'!D3,0)</f>
        <v>0</v>
      </c>
      <c r="G140" s="81">
        <f>IF(AND(EXACT(D140,"CPS_5m"),EXACT(E140,"Win")),'Input Data'!G2,0)+IF(AND(EXACT(D140,"CPS_5m"),EXACT(E140,"Loss")),'Input Data'!G3,0)+IF(AND(EXACT(D140,"CPS_60s"),EXACT(E140,"Win")),'Input Data'!F2,0)+IF(AND(EXACT(D140,"CPS_60s"),EXACT(E140,"Loss")),'Input Data'!F3,0)</f>
        <v>0</v>
      </c>
    </row>
    <row r="141" spans="2:7" ht="15.75">
      <c r="B141" s="56"/>
      <c r="C141" s="25"/>
      <c r="D141" s="25"/>
      <c r="E141" s="27"/>
      <c r="F141" s="167">
        <f>IF(AND(EXACT(D141,"CPS_5m"),EXACT(E141,"Win")),'Input Data'!E2,0)+IF(AND(EXACT(D141,"CPS_5m"),EXACT(E141,"Loss")),'Input Data'!E3,0)+IF(AND(EXACT(D141,"CPS_60s"),EXACT(E141,"Win")),'Input Data'!D2,0)+IF(AND(EXACT(D141,"CPS_60s"),EXACT(E141,"Loss")),'Input Data'!D3,0)</f>
        <v>0</v>
      </c>
      <c r="G141" s="81">
        <f>IF(AND(EXACT(D141,"CPS_5m"),EXACT(E141,"Win")),'Input Data'!G2,0)+IF(AND(EXACT(D141,"CPS_5m"),EXACT(E141,"Loss")),'Input Data'!G3,0)+IF(AND(EXACT(D141,"CPS_60s"),EXACT(E141,"Win")),'Input Data'!F2,0)+IF(AND(EXACT(D141,"CPS_60s"),EXACT(E141,"Loss")),'Input Data'!F3,0)</f>
        <v>0</v>
      </c>
    </row>
    <row r="142" spans="2:7" ht="15.75">
      <c r="B142" s="56"/>
      <c r="C142" s="25"/>
      <c r="D142" s="25"/>
      <c r="E142" s="27"/>
      <c r="F142" s="167">
        <f>IF(AND(EXACT(D142,"CPS_5m"),EXACT(E142,"Win")),'Input Data'!E2,0)+IF(AND(EXACT(D142,"CPS_5m"),EXACT(E142,"Loss")),'Input Data'!E3,0)+IF(AND(EXACT(D142,"CPS_60s"),EXACT(E142,"Win")),'Input Data'!D2,0)+IF(AND(EXACT(D142,"CPS_60s"),EXACT(E142,"Loss")),'Input Data'!D3,0)</f>
        <v>0</v>
      </c>
      <c r="G142" s="81">
        <f>IF(AND(EXACT(D142,"CPS_5m"),EXACT(E142,"Win")),'Input Data'!G2,0)+IF(AND(EXACT(D142,"CPS_5m"),EXACT(E142,"Loss")),'Input Data'!G3,0)+IF(AND(EXACT(D142,"CPS_60s"),EXACT(E142,"Win")),'Input Data'!F2,0)+IF(AND(EXACT(D142,"CPS_60s"),EXACT(E142,"Loss")),'Input Data'!F3,0)</f>
        <v>0</v>
      </c>
    </row>
    <row r="143" spans="2:7" ht="15.75">
      <c r="B143" s="56"/>
      <c r="C143" s="25"/>
      <c r="D143" s="25"/>
      <c r="E143" s="27"/>
      <c r="F143" s="167">
        <f>IF(AND(EXACT(D143,"CPS_5m"),EXACT(E143,"Win")),'Input Data'!E2,0)+IF(AND(EXACT(D143,"CPS_5m"),EXACT(E143,"Loss")),'Input Data'!E3,0)+IF(AND(EXACT(D143,"CPS_60s"),EXACT(E143,"Win")),'Input Data'!D2,0)+IF(AND(EXACT(D143,"CPS_60s"),EXACT(E143,"Loss")),'Input Data'!D3,0)</f>
        <v>0</v>
      </c>
      <c r="G143" s="81">
        <f>IF(AND(EXACT(D143,"CPS_5m"),EXACT(E143,"Win")),'Input Data'!G2,0)+IF(AND(EXACT(D143,"CPS_5m"),EXACT(E143,"Loss")),'Input Data'!G3,0)+IF(AND(EXACT(D143,"CPS_60s"),EXACT(E143,"Win")),'Input Data'!F2,0)+IF(AND(EXACT(D143,"CPS_60s"),EXACT(E143,"Loss")),'Input Data'!F3,0)</f>
        <v>0</v>
      </c>
    </row>
    <row r="144" spans="2:7" ht="15.75">
      <c r="B144" s="56"/>
      <c r="C144" s="25"/>
      <c r="D144" s="25"/>
      <c r="E144" s="27"/>
      <c r="F144" s="167">
        <f>IF(AND(EXACT(D144,"CPS_5m"),EXACT(E144,"Win")),'Input Data'!E2,0)+IF(AND(EXACT(D144,"CPS_5m"),EXACT(E144,"Loss")),'Input Data'!E3,0)+IF(AND(EXACT(D144,"CPS_60s"),EXACT(E144,"Win")),'Input Data'!D2,0)+IF(AND(EXACT(D144,"CPS_60s"),EXACT(E144,"Loss")),'Input Data'!D3,0)</f>
        <v>0</v>
      </c>
      <c r="G144" s="81">
        <f>IF(AND(EXACT(D144,"CPS_5m"),EXACT(E144,"Win")),'Input Data'!G2,0)+IF(AND(EXACT(D144,"CPS_5m"),EXACT(E144,"Loss")),'Input Data'!G3,0)+IF(AND(EXACT(D144,"CPS_60s"),EXACT(E144,"Win")),'Input Data'!F2,0)+IF(AND(EXACT(D144,"CPS_60s"),EXACT(E144,"Loss")),'Input Data'!F3,0)</f>
        <v>0</v>
      </c>
    </row>
    <row r="145" spans="2:7" ht="15.75">
      <c r="B145" s="56"/>
      <c r="C145" s="25"/>
      <c r="D145" s="25"/>
      <c r="E145" s="27"/>
      <c r="F145" s="167">
        <f>IF(AND(EXACT(D145,"CPS_5m"),EXACT(E145,"Win")),'Input Data'!E2,0)+IF(AND(EXACT(D145,"CPS_5m"),EXACT(E145,"Loss")),'Input Data'!E3,0)+IF(AND(EXACT(D145,"CPS_60s"),EXACT(E145,"Win")),'Input Data'!D2,0)+IF(AND(EXACT(D145,"CPS_60s"),EXACT(E145,"Loss")),'Input Data'!D3,0)</f>
        <v>0</v>
      </c>
      <c r="G145" s="81">
        <f>IF(AND(EXACT(D145,"CPS_5m"),EXACT(E145,"Win")),'Input Data'!G2,0)+IF(AND(EXACT(D145,"CPS_5m"),EXACT(E145,"Loss")),'Input Data'!G3,0)+IF(AND(EXACT(D145,"CPS_60s"),EXACT(E145,"Win")),'Input Data'!F2,0)+IF(AND(EXACT(D145,"CPS_60s"),EXACT(E145,"Loss")),'Input Data'!F3,0)</f>
        <v>0</v>
      </c>
    </row>
    <row r="146" spans="2:7" ht="15.75">
      <c r="B146" s="56"/>
      <c r="C146" s="25"/>
      <c r="D146" s="25"/>
      <c r="E146" s="27"/>
      <c r="F146" s="167">
        <f>IF(AND(EXACT(D146,"CPS_5m"),EXACT(E146,"Win")),'Input Data'!E2,0)+IF(AND(EXACT(D146,"CPS_5m"),EXACT(E146,"Loss")),'Input Data'!E3,0)+IF(AND(EXACT(D146,"CPS_60s"),EXACT(E146,"Win")),'Input Data'!D2,0)+IF(AND(EXACT(D146,"CPS_60s"),EXACT(E146,"Loss")),'Input Data'!D3,0)</f>
        <v>0</v>
      </c>
      <c r="G146" s="81">
        <f>IF(AND(EXACT(D146,"CPS_5m"),EXACT(E146,"Win")),'Input Data'!G2,0)+IF(AND(EXACT(D146,"CPS_5m"),EXACT(E146,"Loss")),'Input Data'!G3,0)+IF(AND(EXACT(D146,"CPS_60s"),EXACT(E146,"Win")),'Input Data'!F2,0)+IF(AND(EXACT(D146,"CPS_60s"),EXACT(E146,"Loss")),'Input Data'!F3,0)</f>
        <v>0</v>
      </c>
    </row>
    <row r="147" spans="2:7" ht="15.75">
      <c r="B147" s="56"/>
      <c r="C147" s="25"/>
      <c r="D147" s="25"/>
      <c r="E147" s="27"/>
      <c r="F147" s="167">
        <f>IF(AND(EXACT(D147,"CPS_5m"),EXACT(E147,"Win")),'Input Data'!E2,0)+IF(AND(EXACT(D147,"CPS_5m"),EXACT(E147,"Loss")),'Input Data'!E3,0)+IF(AND(EXACT(D147,"CPS_60s"),EXACT(E147,"Win")),'Input Data'!D2,0)+IF(AND(EXACT(D147,"CPS_60s"),EXACT(E147,"Loss")),'Input Data'!D3,0)</f>
        <v>0</v>
      </c>
      <c r="G147" s="81">
        <f>IF(AND(EXACT(D147,"CPS_5m"),EXACT(E147,"Win")),'Input Data'!G2,0)+IF(AND(EXACT(D147,"CPS_5m"),EXACT(E147,"Loss")),'Input Data'!G3,0)+IF(AND(EXACT(D147,"CPS_60s"),EXACT(E147,"Win")),'Input Data'!F2,0)+IF(AND(EXACT(D147,"CPS_60s"),EXACT(E147,"Loss")),'Input Data'!F3,0)</f>
        <v>0</v>
      </c>
    </row>
    <row r="148" spans="2:7" ht="15.75">
      <c r="B148" s="56"/>
      <c r="C148" s="25"/>
      <c r="D148" s="25"/>
      <c r="E148" s="27"/>
      <c r="F148" s="167">
        <f>IF(AND(EXACT(D148,"CPS_5m"),EXACT(E148,"Win")),'Input Data'!E2,0)+IF(AND(EXACT(D148,"CPS_5m"),EXACT(E148,"Loss")),'Input Data'!E3,0)+IF(AND(EXACT(D148,"CPS_60s"),EXACT(E148,"Win")),'Input Data'!D2,0)+IF(AND(EXACT(D148,"CPS_60s"),EXACT(E148,"Loss")),'Input Data'!D3,0)</f>
        <v>0</v>
      </c>
      <c r="G148" s="81">
        <f>IF(AND(EXACT(D148,"CPS_5m"),EXACT(E148,"Win")),'Input Data'!G2,0)+IF(AND(EXACT(D148,"CPS_5m"),EXACT(E148,"Loss")),'Input Data'!G3,0)+IF(AND(EXACT(D148,"CPS_60s"),EXACT(E148,"Win")),'Input Data'!F2,0)+IF(AND(EXACT(D148,"CPS_60s"),EXACT(E148,"Loss")),'Input Data'!F3,0)</f>
        <v>0</v>
      </c>
    </row>
    <row r="149" spans="2:7" ht="15.75">
      <c r="B149" s="56"/>
      <c r="C149" s="25"/>
      <c r="D149" s="25"/>
      <c r="E149" s="27"/>
      <c r="F149" s="167">
        <f>IF(AND(EXACT(D149,"CPS_5m"),EXACT(E149,"Win")),'Input Data'!E2,0)+IF(AND(EXACT(D149,"CPS_5m"),EXACT(E149,"Loss")),'Input Data'!E3,0)+IF(AND(EXACT(D149,"CPS_60s"),EXACT(E149,"Win")),'Input Data'!D2,0)+IF(AND(EXACT(D149,"CPS_60s"),EXACT(E149,"Loss")),'Input Data'!D3,0)</f>
        <v>0</v>
      </c>
      <c r="G149" s="81">
        <f>IF(AND(EXACT(D149,"CPS_5m"),EXACT(E149,"Win")),'Input Data'!G2,0)+IF(AND(EXACT(D149,"CPS_5m"),EXACT(E149,"Loss")),'Input Data'!G3,0)+IF(AND(EXACT(D149,"CPS_60s"),EXACT(E149,"Win")),'Input Data'!F2,0)+IF(AND(EXACT(D149,"CPS_60s"),EXACT(E149,"Loss")),'Input Data'!F3,0)</f>
        <v>0</v>
      </c>
    </row>
    <row r="150" spans="2:7" ht="15.75">
      <c r="B150" s="56"/>
      <c r="C150" s="25"/>
      <c r="D150" s="25"/>
      <c r="E150" s="27"/>
      <c r="F150" s="167">
        <f>IF(AND(EXACT(D150,"CPS_5m"),EXACT(E150,"Win")),'Input Data'!E2,0)+IF(AND(EXACT(D150,"CPS_5m"),EXACT(E150,"Loss")),'Input Data'!E3,0)+IF(AND(EXACT(D150,"CPS_60s"),EXACT(E150,"Win")),'Input Data'!D2,0)+IF(AND(EXACT(D150,"CPS_60s"),EXACT(E150,"Loss")),'Input Data'!D3,0)</f>
        <v>0</v>
      </c>
      <c r="G150" s="81">
        <f>IF(AND(EXACT(D150,"CPS_5m"),EXACT(E150,"Win")),'Input Data'!G2,0)+IF(AND(EXACT(D150,"CPS_5m"),EXACT(E150,"Loss")),'Input Data'!G3,0)+IF(AND(EXACT(D150,"CPS_60s"),EXACT(E150,"Win")),'Input Data'!F2,0)+IF(AND(EXACT(D150,"CPS_60s"),EXACT(E150,"Loss")),'Input Data'!F3,0)</f>
        <v>0</v>
      </c>
    </row>
    <row r="151" spans="2:7" ht="15.75">
      <c r="B151" s="56"/>
      <c r="C151" s="25"/>
      <c r="D151" s="25"/>
      <c r="E151" s="27"/>
      <c r="F151" s="167">
        <f>IF(AND(EXACT(D151,"CPS_5m"),EXACT(E151,"Win")),'Input Data'!E2,0)+IF(AND(EXACT(D151,"CPS_5m"),EXACT(E151,"Loss")),'Input Data'!E3,0)+IF(AND(EXACT(D151,"CPS_60s"),EXACT(E151,"Win")),'Input Data'!D2,0)+IF(AND(EXACT(D151,"CPS_60s"),EXACT(E151,"Loss")),'Input Data'!D3,0)</f>
        <v>0</v>
      </c>
      <c r="G151" s="81">
        <f>IF(AND(EXACT(D151,"CPS_5m"),EXACT(E151,"Win")),'Input Data'!G2,0)+IF(AND(EXACT(D151,"CPS_5m"),EXACT(E151,"Loss")),'Input Data'!G3,0)+IF(AND(EXACT(D151,"CPS_60s"),EXACT(E151,"Win")),'Input Data'!F2,0)+IF(AND(EXACT(D151,"CPS_60s"),EXACT(E151,"Loss")),'Input Data'!F3,0)</f>
        <v>0</v>
      </c>
    </row>
    <row r="152" spans="2:7" ht="15.75">
      <c r="B152" s="56"/>
      <c r="C152" s="25"/>
      <c r="D152" s="25"/>
      <c r="E152" s="27"/>
      <c r="F152" s="167">
        <f>IF(AND(EXACT(D152,"CPS_5m"),EXACT(E152,"Win")),'Input Data'!E2,0)+IF(AND(EXACT(D152,"CPS_5m"),EXACT(E152,"Loss")),'Input Data'!E3,0)+IF(AND(EXACT(D152,"CPS_60s"),EXACT(E152,"Win")),'Input Data'!D2,0)+IF(AND(EXACT(D152,"CPS_60s"),EXACT(E152,"Loss")),'Input Data'!D3,0)</f>
        <v>0</v>
      </c>
      <c r="G152" s="81">
        <f>IF(AND(EXACT(D152,"CPS_5m"),EXACT(E152,"Win")),'Input Data'!G2,0)+IF(AND(EXACT(D152,"CPS_5m"),EXACT(E152,"Loss")),'Input Data'!G3,0)+IF(AND(EXACT(D152,"CPS_60s"),EXACT(E152,"Win")),'Input Data'!F2,0)+IF(AND(EXACT(D152,"CPS_60s"),EXACT(E152,"Loss")),'Input Data'!F3,0)</f>
        <v>0</v>
      </c>
    </row>
    <row r="153" spans="2:7" ht="15.75">
      <c r="B153" s="56"/>
      <c r="C153" s="25"/>
      <c r="D153" s="25"/>
      <c r="E153" s="27"/>
      <c r="F153" s="167">
        <f>IF(AND(EXACT(D153,"CPS_5m"),EXACT(E153,"Win")),'Input Data'!E2,0)+IF(AND(EXACT(D153,"CPS_5m"),EXACT(E153,"Loss")),'Input Data'!E3,0)+IF(AND(EXACT(D153,"CPS_60s"),EXACT(E153,"Win")),'Input Data'!D2,0)+IF(AND(EXACT(D153,"CPS_60s"),EXACT(E153,"Loss")),'Input Data'!D3,0)</f>
        <v>0</v>
      </c>
      <c r="G153" s="81">
        <f>IF(AND(EXACT(D153,"CPS_5m"),EXACT(E153,"Win")),'Input Data'!G2,0)+IF(AND(EXACT(D153,"CPS_5m"),EXACT(E153,"Loss")),'Input Data'!G3,0)+IF(AND(EXACT(D153,"CPS_60s"),EXACT(E153,"Win")),'Input Data'!F2,0)+IF(AND(EXACT(D153,"CPS_60s"),EXACT(E153,"Loss")),'Input Data'!F3,0)</f>
        <v>0</v>
      </c>
    </row>
    <row r="154" spans="2:7" ht="15.75">
      <c r="B154" s="56"/>
      <c r="C154" s="25"/>
      <c r="D154" s="25"/>
      <c r="E154" s="27"/>
      <c r="F154" s="167">
        <f>IF(AND(EXACT(D154,"CPS_5m"),EXACT(E154,"Win")),'Input Data'!E2,0)+IF(AND(EXACT(D154,"CPS_5m"),EXACT(E154,"Loss")),'Input Data'!E3,0)+IF(AND(EXACT(D154,"CPS_60s"),EXACT(E154,"Win")),'Input Data'!D2,0)+IF(AND(EXACT(D154,"CPS_60s"),EXACT(E154,"Loss")),'Input Data'!D3,0)</f>
        <v>0</v>
      </c>
      <c r="G154" s="81">
        <f>IF(AND(EXACT(D154,"CPS_5m"),EXACT(E154,"Win")),'Input Data'!G2,0)+IF(AND(EXACT(D154,"CPS_5m"),EXACT(E154,"Loss")),'Input Data'!G3,0)+IF(AND(EXACT(D154,"CPS_60s"),EXACT(E154,"Win")),'Input Data'!F2,0)+IF(AND(EXACT(D154,"CPS_60s"),EXACT(E154,"Loss")),'Input Data'!F3,0)</f>
        <v>0</v>
      </c>
    </row>
    <row r="155" spans="2:7" ht="15.75">
      <c r="B155" s="56"/>
      <c r="C155" s="25"/>
      <c r="D155" s="25"/>
      <c r="E155" s="27"/>
      <c r="F155" s="167">
        <f>IF(AND(EXACT(D155,"CPS_5m"),EXACT(E155,"Win")),'Input Data'!E2,0)+IF(AND(EXACT(D155,"CPS_5m"),EXACT(E155,"Loss")),'Input Data'!E3,0)+IF(AND(EXACT(D155,"CPS_60s"),EXACT(E155,"Win")),'Input Data'!D2,0)+IF(AND(EXACT(D155,"CPS_60s"),EXACT(E155,"Loss")),'Input Data'!D3,0)</f>
        <v>0</v>
      </c>
      <c r="G155" s="81">
        <f>IF(AND(EXACT(D155,"CPS_5m"),EXACT(E155,"Win")),'Input Data'!G2,0)+IF(AND(EXACT(D155,"CPS_5m"),EXACT(E155,"Loss")),'Input Data'!G3,0)+IF(AND(EXACT(D155,"CPS_60s"),EXACT(E155,"Win")),'Input Data'!F2,0)+IF(AND(EXACT(D155,"CPS_60s"),EXACT(E155,"Loss")),'Input Data'!F3,0)</f>
        <v>0</v>
      </c>
    </row>
    <row r="156" spans="2:7" ht="15.75">
      <c r="B156" s="56"/>
      <c r="C156" s="25"/>
      <c r="D156" s="25"/>
      <c r="E156" s="27"/>
      <c r="F156" s="167">
        <f>IF(AND(EXACT(D156,"CPS_5m"),EXACT(E156,"Win")),'Input Data'!E2,0)+IF(AND(EXACT(D156,"CPS_5m"),EXACT(E156,"Loss")),'Input Data'!E3,0)+IF(AND(EXACT(D156,"CPS_60s"),EXACT(E156,"Win")),'Input Data'!D2,0)+IF(AND(EXACT(D156,"CPS_60s"),EXACT(E156,"Loss")),'Input Data'!D3,0)</f>
        <v>0</v>
      </c>
      <c r="G156" s="81">
        <f>IF(AND(EXACT(D156,"CPS_5m"),EXACT(E156,"Win")),'Input Data'!G2,0)+IF(AND(EXACT(D156,"CPS_5m"),EXACT(E156,"Loss")),'Input Data'!G3,0)+IF(AND(EXACT(D156,"CPS_60s"),EXACT(E156,"Win")),'Input Data'!F2,0)+IF(AND(EXACT(D156,"CPS_60s"),EXACT(E156,"Loss")),'Input Data'!F3,0)</f>
        <v>0</v>
      </c>
    </row>
    <row r="157" spans="2:7" ht="15.75">
      <c r="B157" s="56"/>
      <c r="C157" s="25"/>
      <c r="D157" s="25"/>
      <c r="E157" s="27"/>
      <c r="F157" s="167">
        <f>IF(AND(EXACT(D157,"CPS_5m"),EXACT(E157,"Win")),'Input Data'!E2,0)+IF(AND(EXACT(D157,"CPS_5m"),EXACT(E157,"Loss")),'Input Data'!E3,0)+IF(AND(EXACT(D157,"CPS_60s"),EXACT(E157,"Win")),'Input Data'!D2,0)+IF(AND(EXACT(D157,"CPS_60s"),EXACT(E157,"Loss")),'Input Data'!D3,0)</f>
        <v>0</v>
      </c>
      <c r="G157" s="81">
        <f>IF(AND(EXACT(D157,"CPS_5m"),EXACT(E157,"Win")),'Input Data'!G2,0)+IF(AND(EXACT(D157,"CPS_5m"),EXACT(E157,"Loss")),'Input Data'!G3,0)+IF(AND(EXACT(D157,"CPS_60s"),EXACT(E157,"Win")),'Input Data'!F2,0)+IF(AND(EXACT(D157,"CPS_60s"),EXACT(E157,"Loss")),'Input Data'!F3,0)</f>
        <v>0</v>
      </c>
    </row>
    <row r="158" spans="2:7" ht="15.75">
      <c r="B158" s="57"/>
      <c r="C158" s="26"/>
      <c r="D158" s="26"/>
      <c r="E158" s="27"/>
      <c r="F158" s="167">
        <f>IF(AND(EXACT(D158,"CPS_5m"),EXACT(E158,"Win")),'Input Data'!E2,0)+IF(AND(EXACT(D158,"CPS_5m"),EXACT(E158,"Loss")),'Input Data'!E3,0)+IF(AND(EXACT(D158,"CPS_60s"),EXACT(E158,"Win")),'Input Data'!D2,0)+IF(AND(EXACT(D158,"CPS_60s"),EXACT(E158,"Loss")),'Input Data'!D3,0)</f>
        <v>0</v>
      </c>
      <c r="G158" s="81">
        <f>IF(AND(EXACT(D158,"CPS_5m"),EXACT(E158,"Win")),'Input Data'!G2,0)+IF(AND(EXACT(D158,"CPS_5m"),EXACT(E158,"Loss")),'Input Data'!G3,0)+IF(AND(EXACT(D158,"CPS_60s"),EXACT(E158,"Win")),'Input Data'!F2,0)+IF(AND(EXACT(D158,"CPS_60s"),EXACT(E158,"Loss")),'Input Data'!F3,0)</f>
        <v>0</v>
      </c>
    </row>
    <row r="159" spans="2:7" ht="15.75">
      <c r="B159" s="56"/>
      <c r="C159" s="25"/>
      <c r="D159" s="25"/>
      <c r="E159" s="27"/>
      <c r="F159" s="167">
        <f>IF(AND(EXACT(D159,"CPS_5m"),EXACT(E159,"Win")),'Input Data'!E2,0)+IF(AND(EXACT(D159,"CPS_5m"),EXACT(E159,"Loss")),'Input Data'!E3,0)+IF(AND(EXACT(D159,"CPS_60s"),EXACT(E159,"Win")),'Input Data'!D2,0)+IF(AND(EXACT(D159,"CPS_60s"),EXACT(E159,"Loss")),'Input Data'!D3,0)</f>
        <v>0</v>
      </c>
      <c r="G159" s="81">
        <f>IF(AND(EXACT(D159,"CPS_5m"),EXACT(E159,"Win")),'Input Data'!G2,0)+IF(AND(EXACT(D159,"CPS_5m"),EXACT(E159,"Loss")),'Input Data'!G3,0)+IF(AND(EXACT(D159,"CPS_60s"),EXACT(E159,"Win")),'Input Data'!F2,0)+IF(AND(EXACT(D159,"CPS_60s"),EXACT(E159,"Loss")),'Input Data'!F3,0)</f>
        <v>0</v>
      </c>
    </row>
    <row r="160" spans="2:7" ht="15.75">
      <c r="B160" s="56"/>
      <c r="C160" s="25"/>
      <c r="D160" s="25"/>
      <c r="E160" s="27"/>
      <c r="F160" s="167">
        <f>IF(AND(EXACT(D160,"CPS_5m"),EXACT(E160,"Win")),'Input Data'!E2,0)+IF(AND(EXACT(D160,"CPS_5m"),EXACT(E160,"Loss")),'Input Data'!E3,0)+IF(AND(EXACT(D160,"CPS_60s"),EXACT(E160,"Win")),'Input Data'!D2,0)+IF(AND(EXACT(D160,"CPS_60s"),EXACT(E160,"Loss")),'Input Data'!D3,0)</f>
        <v>0</v>
      </c>
      <c r="G160" s="81">
        <f>IF(AND(EXACT(D160,"CPS_5m"),EXACT(E160,"Win")),'Input Data'!G2,0)+IF(AND(EXACT(D160,"CPS_5m"),EXACT(E160,"Loss")),'Input Data'!G3,0)+IF(AND(EXACT(D160,"CPS_60s"),EXACT(E160,"Win")),'Input Data'!F2,0)+IF(AND(EXACT(D160,"CPS_60s"),EXACT(E160,"Loss")),'Input Data'!F3,0)</f>
        <v>0</v>
      </c>
    </row>
    <row r="161" spans="2:7" ht="15.75">
      <c r="B161" s="56"/>
      <c r="C161" s="25"/>
      <c r="D161" s="25"/>
      <c r="E161" s="27"/>
      <c r="F161" s="167">
        <f>IF(AND(EXACT(D161,"CPS_5m"),EXACT(E161,"Win")),'Input Data'!E2,0)+IF(AND(EXACT(D161,"CPS_5m"),EXACT(E161,"Loss")),'Input Data'!E3,0)+IF(AND(EXACT(D161,"CPS_60s"),EXACT(E161,"Win")),'Input Data'!D2,0)+IF(AND(EXACT(D161,"CPS_60s"),EXACT(E161,"Loss")),'Input Data'!D3,0)</f>
        <v>0</v>
      </c>
      <c r="G161" s="81">
        <f>IF(AND(EXACT(D161,"CPS_5m"),EXACT(E161,"Win")),'Input Data'!G2,0)+IF(AND(EXACT(D161,"CPS_5m"),EXACT(E161,"Loss")),'Input Data'!G3,0)+IF(AND(EXACT(D161,"CPS_60s"),EXACT(E161,"Win")),'Input Data'!F2,0)+IF(AND(EXACT(D161,"CPS_60s"),EXACT(E161,"Loss")),'Input Data'!F3,0)</f>
        <v>0</v>
      </c>
    </row>
    <row r="162" spans="2:7" ht="15.75">
      <c r="B162" s="56"/>
      <c r="C162" s="25"/>
      <c r="D162" s="25"/>
      <c r="E162" s="27"/>
      <c r="F162" s="167">
        <f>IF(AND(EXACT(D162,"CPS_5m"),EXACT(E162,"Win")),'Input Data'!E2,0)+IF(AND(EXACT(D162,"CPS_5m"),EXACT(E162,"Loss")),'Input Data'!E3,0)+IF(AND(EXACT(D162,"CPS_60s"),EXACT(E162,"Win")),'Input Data'!D2,0)+IF(AND(EXACT(D162,"CPS_60s"),EXACT(E162,"Loss")),'Input Data'!D3,0)</f>
        <v>0</v>
      </c>
      <c r="G162" s="81">
        <f>IF(AND(EXACT(D162,"CPS_5m"),EXACT(E162,"Win")),'Input Data'!G2,0)+IF(AND(EXACT(D162,"CPS_5m"),EXACT(E162,"Loss")),'Input Data'!G3,0)+IF(AND(EXACT(D162,"CPS_60s"),EXACT(E162,"Win")),'Input Data'!F2,0)+IF(AND(EXACT(D162,"CPS_60s"),EXACT(E162,"Loss")),'Input Data'!F3,0)</f>
        <v>0</v>
      </c>
    </row>
    <row r="163" spans="2:7" ht="15.75">
      <c r="B163" s="56"/>
      <c r="C163" s="25"/>
      <c r="D163" s="25"/>
      <c r="E163" s="27"/>
      <c r="F163" s="167">
        <f>IF(AND(EXACT(D163,"CPS_5m"),EXACT(E163,"Win")),'Input Data'!E2,0)+IF(AND(EXACT(D163,"CPS_5m"),EXACT(E163,"Loss")),'Input Data'!E3,0)+IF(AND(EXACT(D163,"CPS_60s"),EXACT(E163,"Win")),'Input Data'!D2,0)+IF(AND(EXACT(D163,"CPS_60s"),EXACT(E163,"Loss")),'Input Data'!D3,0)</f>
        <v>0</v>
      </c>
      <c r="G163" s="81">
        <f>IF(AND(EXACT(D163,"CPS_5m"),EXACT(E163,"Win")),'Input Data'!G2,0)+IF(AND(EXACT(D163,"CPS_5m"),EXACT(E163,"Loss")),'Input Data'!G3,0)+IF(AND(EXACT(D163,"CPS_60s"),EXACT(E163,"Win")),'Input Data'!F2,0)+IF(AND(EXACT(D163,"CPS_60s"),EXACT(E163,"Loss")),'Input Data'!F3,0)</f>
        <v>0</v>
      </c>
    </row>
    <row r="164" spans="2:7" ht="15.75">
      <c r="B164" s="56"/>
      <c r="C164" s="25"/>
      <c r="D164" s="25"/>
      <c r="E164" s="27"/>
      <c r="F164" s="167">
        <f>IF(AND(EXACT(D164,"CPS_5m"),EXACT(E164,"Win")),'Input Data'!E2,0)+IF(AND(EXACT(D164,"CPS_5m"),EXACT(E164,"Loss")),'Input Data'!E3,0)+IF(AND(EXACT(D164,"CPS_60s"),EXACT(E164,"Win")),'Input Data'!D2,0)+IF(AND(EXACT(D164,"CPS_60s"),EXACT(E164,"Loss")),'Input Data'!D3,0)</f>
        <v>0</v>
      </c>
      <c r="G164" s="81">
        <f>IF(AND(EXACT(D164,"CPS_5m"),EXACT(E164,"Win")),'Input Data'!G2,0)+IF(AND(EXACT(D164,"CPS_5m"),EXACT(E164,"Loss")),'Input Data'!G3,0)+IF(AND(EXACT(D164,"CPS_60s"),EXACT(E164,"Win")),'Input Data'!F2,0)+IF(AND(EXACT(D164,"CPS_60s"),EXACT(E164,"Loss")),'Input Data'!F3,0)</f>
        <v>0</v>
      </c>
    </row>
    <row r="165" spans="2:7" ht="15.75">
      <c r="B165" s="56"/>
      <c r="C165" s="25"/>
      <c r="D165" s="25"/>
      <c r="E165" s="27"/>
      <c r="F165" s="167">
        <f>IF(AND(EXACT(D165,"CPS_5m"),EXACT(E165,"Win")),'Input Data'!E2,0)+IF(AND(EXACT(D165,"CPS_5m"),EXACT(E165,"Loss")),'Input Data'!E3,0)+IF(AND(EXACT(D165,"CPS_60s"),EXACT(E165,"Win")),'Input Data'!D2,0)+IF(AND(EXACT(D165,"CPS_60s"),EXACT(E165,"Loss")),'Input Data'!D3,0)</f>
        <v>0</v>
      </c>
      <c r="G165" s="81">
        <f>IF(AND(EXACT(D165,"CPS_5m"),EXACT(E165,"Win")),'Input Data'!G2,0)+IF(AND(EXACT(D165,"CPS_5m"),EXACT(E165,"Loss")),'Input Data'!G3,0)+IF(AND(EXACT(D165,"CPS_60s"),EXACT(E165,"Win")),'Input Data'!F2,0)+IF(AND(EXACT(D165,"CPS_60s"),EXACT(E165,"Loss")),'Input Data'!F3,0)</f>
        <v>0</v>
      </c>
    </row>
    <row r="166" spans="2:7" ht="15.75">
      <c r="B166" s="56"/>
      <c r="C166" s="25"/>
      <c r="D166" s="25"/>
      <c r="E166" s="27"/>
      <c r="F166" s="167">
        <f>IF(AND(EXACT(D166,"CPS_5m"),EXACT(E166,"Win")),'Input Data'!E2,0)+IF(AND(EXACT(D166,"CPS_5m"),EXACT(E166,"Loss")),'Input Data'!E3,0)+IF(AND(EXACT(D166,"CPS_60s"),EXACT(E166,"Win")),'Input Data'!D2,0)+IF(AND(EXACT(D166,"CPS_60s"),EXACT(E166,"Loss")),'Input Data'!D3,0)</f>
        <v>0</v>
      </c>
      <c r="G166" s="81">
        <f>IF(AND(EXACT(D166,"CPS_5m"),EXACT(E166,"Win")),'Input Data'!G2,0)+IF(AND(EXACT(D166,"CPS_5m"),EXACT(E166,"Loss")),'Input Data'!G3,0)+IF(AND(EXACT(D166,"CPS_60s"),EXACT(E166,"Win")),'Input Data'!F2,0)+IF(AND(EXACT(D166,"CPS_60s"),EXACT(E166,"Loss")),'Input Data'!F3,0)</f>
        <v>0</v>
      </c>
    </row>
    <row r="167" spans="2:7" ht="15.75">
      <c r="B167" s="56"/>
      <c r="C167" s="25"/>
      <c r="D167" s="25"/>
      <c r="E167" s="27"/>
      <c r="F167" s="167">
        <f>IF(AND(EXACT(D167,"CPS_5m"),EXACT(E167,"Win")),'Input Data'!E2,0)+IF(AND(EXACT(D167,"CPS_5m"),EXACT(E167,"Loss")),'Input Data'!E3,0)+IF(AND(EXACT(D167,"CPS_60s"),EXACT(E167,"Win")),'Input Data'!D2,0)+IF(AND(EXACT(D167,"CPS_60s"),EXACT(E167,"Loss")),'Input Data'!D3,0)</f>
        <v>0</v>
      </c>
      <c r="G167" s="81">
        <f>IF(AND(EXACT(D167,"CPS_5m"),EXACT(E167,"Win")),'Input Data'!G2,0)+IF(AND(EXACT(D167,"CPS_5m"),EXACT(E167,"Loss")),'Input Data'!G3,0)+IF(AND(EXACT(D167,"CPS_60s"),EXACT(E167,"Win")),'Input Data'!F2,0)+IF(AND(EXACT(D167,"CPS_60s"),EXACT(E167,"Loss")),'Input Data'!F3,0)</f>
        <v>0</v>
      </c>
    </row>
    <row r="168" spans="2:7" ht="15.75">
      <c r="B168" s="56"/>
      <c r="C168" s="25"/>
      <c r="D168" s="25"/>
      <c r="E168" s="27"/>
      <c r="F168" s="167">
        <f>IF(AND(EXACT(D168,"CPS_5m"),EXACT(E168,"Win")),'Input Data'!E2,0)+IF(AND(EXACT(D168,"CPS_5m"),EXACT(E168,"Loss")),'Input Data'!E3,0)+IF(AND(EXACT(D168,"CPS_60s"),EXACT(E168,"Win")),'Input Data'!D2,0)+IF(AND(EXACT(D168,"CPS_60s"),EXACT(E168,"Loss")),'Input Data'!D3,0)</f>
        <v>0</v>
      </c>
      <c r="G168" s="81">
        <f>IF(AND(EXACT(D168,"CPS_5m"),EXACT(E168,"Win")),'Input Data'!G2,0)+IF(AND(EXACT(D168,"CPS_5m"),EXACT(E168,"Loss")),'Input Data'!G3,0)+IF(AND(EXACT(D168,"CPS_60s"),EXACT(E168,"Win")),'Input Data'!F2,0)+IF(AND(EXACT(D168,"CPS_60s"),EXACT(E168,"Loss")),'Input Data'!F3,0)</f>
        <v>0</v>
      </c>
    </row>
    <row r="169" spans="2:7" ht="15.75">
      <c r="B169" s="56"/>
      <c r="C169" s="25"/>
      <c r="D169" s="25"/>
      <c r="E169" s="27"/>
      <c r="F169" s="167">
        <f>IF(AND(EXACT(D169,"CPS_5m"),EXACT(E169,"Win")),'Input Data'!E2,0)+IF(AND(EXACT(D169,"CPS_5m"),EXACT(E169,"Loss")),'Input Data'!E3,0)+IF(AND(EXACT(D169,"CPS_60s"),EXACT(E169,"Win")),'Input Data'!D2,0)+IF(AND(EXACT(D169,"CPS_60s"),EXACT(E169,"Loss")),'Input Data'!D3,0)</f>
        <v>0</v>
      </c>
      <c r="G169" s="81">
        <f>IF(AND(EXACT(D169,"CPS_5m"),EXACT(E169,"Win")),'Input Data'!G2,0)+IF(AND(EXACT(D169,"CPS_5m"),EXACT(E169,"Loss")),'Input Data'!G3,0)+IF(AND(EXACT(D169,"CPS_60s"),EXACT(E169,"Win")),'Input Data'!F2,0)+IF(AND(EXACT(D169,"CPS_60s"),EXACT(E169,"Loss")),'Input Data'!F3,0)</f>
        <v>0</v>
      </c>
    </row>
    <row r="170" spans="2:7" ht="15.75">
      <c r="B170" s="56"/>
      <c r="C170" s="25"/>
      <c r="D170" s="25"/>
      <c r="E170" s="27"/>
      <c r="F170" s="167">
        <f>IF(AND(EXACT(D170,"CPS_5m"),EXACT(E170,"Win")),'Input Data'!E2,0)+IF(AND(EXACT(D170,"CPS_5m"),EXACT(E170,"Loss")),'Input Data'!E3,0)+IF(AND(EXACT(D170,"CPS_60s"),EXACT(E170,"Win")),'Input Data'!D2,0)+IF(AND(EXACT(D170,"CPS_60s"),EXACT(E170,"Loss")),'Input Data'!D3,0)</f>
        <v>0</v>
      </c>
      <c r="G170" s="81">
        <f>IF(AND(EXACT(D170,"CPS_5m"),EXACT(E170,"Win")),'Input Data'!G2,0)+IF(AND(EXACT(D170,"CPS_5m"),EXACT(E170,"Loss")),'Input Data'!G3,0)+IF(AND(EXACT(D170,"CPS_60s"),EXACT(E170,"Win")),'Input Data'!F2,0)+IF(AND(EXACT(D170,"CPS_60s"),EXACT(E170,"Loss")),'Input Data'!F3,0)</f>
        <v>0</v>
      </c>
    </row>
    <row r="171" spans="2:7" ht="15.75">
      <c r="B171" s="56"/>
      <c r="C171" s="25"/>
      <c r="D171" s="25"/>
      <c r="E171" s="27"/>
      <c r="F171" s="167">
        <f>IF(AND(EXACT(D171,"CPS_5m"),EXACT(E171,"Win")),'Input Data'!E2,0)+IF(AND(EXACT(D171,"CPS_5m"),EXACT(E171,"Loss")),'Input Data'!E3,0)+IF(AND(EXACT(D171,"CPS_60s"),EXACT(E171,"Win")),'Input Data'!D2,0)+IF(AND(EXACT(D171,"CPS_60s"),EXACT(E171,"Loss")),'Input Data'!D3,0)</f>
        <v>0</v>
      </c>
      <c r="G171" s="81">
        <f>IF(AND(EXACT(D171,"CPS_5m"),EXACT(E171,"Win")),'Input Data'!G2,0)+IF(AND(EXACT(D171,"CPS_5m"),EXACT(E171,"Loss")),'Input Data'!G3,0)+IF(AND(EXACT(D171,"CPS_60s"),EXACT(E171,"Win")),'Input Data'!F2,0)+IF(AND(EXACT(D171,"CPS_60s"),EXACT(E171,"Loss")),'Input Data'!F3,0)</f>
        <v>0</v>
      </c>
    </row>
    <row r="172" spans="2:7" ht="15.75">
      <c r="B172" s="56"/>
      <c r="C172" s="25"/>
      <c r="D172" s="25"/>
      <c r="E172" s="27"/>
      <c r="F172" s="167">
        <f>IF(AND(EXACT(D172,"CPS_5m"),EXACT(E172,"Win")),'Input Data'!E2,0)+IF(AND(EXACT(D172,"CPS_5m"),EXACT(E172,"Loss")),'Input Data'!E3,0)+IF(AND(EXACT(D172,"CPS_60s"),EXACT(E172,"Win")),'Input Data'!D2,0)+IF(AND(EXACT(D172,"CPS_60s"),EXACT(E172,"Loss")),'Input Data'!D3,0)</f>
        <v>0</v>
      </c>
      <c r="G172" s="81">
        <f>IF(AND(EXACT(D172,"CPS_5m"),EXACT(E172,"Win")),'Input Data'!G2,0)+IF(AND(EXACT(D172,"CPS_5m"),EXACT(E172,"Loss")),'Input Data'!G3,0)+IF(AND(EXACT(D172,"CPS_60s"),EXACT(E172,"Win")),'Input Data'!F2,0)+IF(AND(EXACT(D172,"CPS_60s"),EXACT(E172,"Loss")),'Input Data'!F3,0)</f>
        <v>0</v>
      </c>
    </row>
    <row r="173" spans="2:7" ht="15.75">
      <c r="B173" s="56"/>
      <c r="C173" s="25"/>
      <c r="D173" s="25"/>
      <c r="E173" s="27"/>
      <c r="F173" s="167">
        <f>IF(AND(EXACT(D173,"CPS_5m"),EXACT(E173,"Win")),'Input Data'!E2,0)+IF(AND(EXACT(D173,"CPS_5m"),EXACT(E173,"Loss")),'Input Data'!E3,0)+IF(AND(EXACT(D173,"CPS_60s"),EXACT(E173,"Win")),'Input Data'!D2,0)+IF(AND(EXACT(D173,"CPS_60s"),EXACT(E173,"Loss")),'Input Data'!D3,0)</f>
        <v>0</v>
      </c>
      <c r="G173" s="81">
        <f>IF(AND(EXACT(D173,"CPS_5m"),EXACT(E173,"Win")),'Input Data'!G2,0)+IF(AND(EXACT(D173,"CPS_5m"),EXACT(E173,"Loss")),'Input Data'!G3,0)+IF(AND(EXACT(D173,"CPS_60s"),EXACT(E173,"Win")),'Input Data'!F2,0)+IF(AND(EXACT(D173,"CPS_60s"),EXACT(E173,"Loss")),'Input Data'!F3,0)</f>
        <v>0</v>
      </c>
    </row>
    <row r="174" spans="2:7" ht="15.75">
      <c r="B174" s="56"/>
      <c r="C174" s="25"/>
      <c r="D174" s="25"/>
      <c r="E174" s="27"/>
      <c r="F174" s="167">
        <f>IF(AND(EXACT(D174,"CPS_5m"),EXACT(E174,"Win")),'Input Data'!E2,0)+IF(AND(EXACT(D174,"CPS_5m"),EXACT(E174,"Loss")),'Input Data'!E3,0)+IF(AND(EXACT(D174,"CPS_60s"),EXACT(E174,"Win")),'Input Data'!D2,0)+IF(AND(EXACT(D174,"CPS_60s"),EXACT(E174,"Loss")),'Input Data'!D3,0)</f>
        <v>0</v>
      </c>
      <c r="G174" s="81">
        <f>IF(AND(EXACT(D174,"CPS_5m"),EXACT(E174,"Win")),'Input Data'!G2,0)+IF(AND(EXACT(D174,"CPS_5m"),EXACT(E174,"Loss")),'Input Data'!G3,0)+IF(AND(EXACT(D174,"CPS_60s"),EXACT(E174,"Win")),'Input Data'!F2,0)+IF(AND(EXACT(D174,"CPS_60s"),EXACT(E174,"Loss")),'Input Data'!F3,0)</f>
        <v>0</v>
      </c>
    </row>
    <row r="175" spans="2:7" ht="15.75">
      <c r="B175" s="56"/>
      <c r="C175" s="25"/>
      <c r="D175" s="25"/>
      <c r="E175" s="27"/>
      <c r="F175" s="167">
        <f>IF(AND(EXACT(D175,"CPS_5m"),EXACT(E175,"Win")),'Input Data'!E2,0)+IF(AND(EXACT(D175,"CPS_5m"),EXACT(E175,"Loss")),'Input Data'!E3,0)+IF(AND(EXACT(D175,"CPS_60s"),EXACT(E175,"Win")),'Input Data'!D2,0)+IF(AND(EXACT(D175,"CPS_60s"),EXACT(E175,"Loss")),'Input Data'!D3,0)</f>
        <v>0</v>
      </c>
      <c r="G175" s="81">
        <f>IF(AND(EXACT(D175,"CPS_5m"),EXACT(E175,"Win")),'Input Data'!G2,0)+IF(AND(EXACT(D175,"CPS_5m"),EXACT(E175,"Loss")),'Input Data'!G3,0)+IF(AND(EXACT(D175,"CPS_60s"),EXACT(E175,"Win")),'Input Data'!F2,0)+IF(AND(EXACT(D175,"CPS_60s"),EXACT(E175,"Loss")),'Input Data'!F3,0)</f>
        <v>0</v>
      </c>
    </row>
    <row r="176" spans="2:7" ht="15.75">
      <c r="B176" s="56"/>
      <c r="C176" s="25"/>
      <c r="D176" s="25"/>
      <c r="E176" s="27"/>
      <c r="F176" s="167">
        <f>IF(AND(EXACT(D176,"CPS_5m"),EXACT(E176,"Win")),'Input Data'!E2,0)+IF(AND(EXACT(D176,"CPS_5m"),EXACT(E176,"Loss")),'Input Data'!E3,0)+IF(AND(EXACT(D176,"CPS_60s"),EXACT(E176,"Win")),'Input Data'!D2,0)+IF(AND(EXACT(D176,"CPS_60s"),EXACT(E176,"Loss")),'Input Data'!D3,0)</f>
        <v>0</v>
      </c>
      <c r="G176" s="81">
        <f>IF(AND(EXACT(D176,"CPS_5m"),EXACT(E176,"Win")),'Input Data'!G2,0)+IF(AND(EXACT(D176,"CPS_5m"),EXACT(E176,"Loss")),'Input Data'!G3,0)+IF(AND(EXACT(D176,"CPS_60s"),EXACT(E176,"Win")),'Input Data'!F2,0)+IF(AND(EXACT(D176,"CPS_60s"),EXACT(E176,"Loss")),'Input Data'!F3,0)</f>
        <v>0</v>
      </c>
    </row>
    <row r="177" spans="2:7" ht="15.75">
      <c r="B177" s="56"/>
      <c r="C177" s="25"/>
      <c r="D177" s="25"/>
      <c r="E177" s="27"/>
      <c r="F177" s="167">
        <f>IF(AND(EXACT(D177,"CPS_5m"),EXACT(E177,"Win")),'Input Data'!E2,0)+IF(AND(EXACT(D177,"CPS_5m"),EXACT(E177,"Loss")),'Input Data'!E3,0)+IF(AND(EXACT(D177,"CPS_60s"),EXACT(E177,"Win")),'Input Data'!D2,0)+IF(AND(EXACT(D177,"CPS_60s"),EXACT(E177,"Loss")),'Input Data'!D3,0)</f>
        <v>0</v>
      </c>
      <c r="G177" s="81">
        <f>IF(AND(EXACT(D177,"CPS_5m"),EXACT(E177,"Win")),'Input Data'!G2,0)+IF(AND(EXACT(D177,"CPS_5m"),EXACT(E177,"Loss")),'Input Data'!G3,0)+IF(AND(EXACT(D177,"CPS_60s"),EXACT(E177,"Win")),'Input Data'!F2,0)+IF(AND(EXACT(D177,"CPS_60s"),EXACT(E177,"Loss")),'Input Data'!F3,0)</f>
        <v>0</v>
      </c>
    </row>
    <row r="178" spans="2:7" ht="15.75">
      <c r="B178" s="56"/>
      <c r="C178" s="25"/>
      <c r="D178" s="25"/>
      <c r="E178" s="27"/>
      <c r="F178" s="167">
        <f>IF(AND(EXACT(D178,"CPS_5m"),EXACT(E178,"Win")),'Input Data'!E2,0)+IF(AND(EXACT(D178,"CPS_5m"),EXACT(E178,"Loss")),'Input Data'!E3,0)+IF(AND(EXACT(D178,"CPS_60s"),EXACT(E178,"Win")),'Input Data'!D2,0)+IF(AND(EXACT(D178,"CPS_60s"),EXACT(E178,"Loss")),'Input Data'!D3,0)</f>
        <v>0</v>
      </c>
      <c r="G178" s="81">
        <f>IF(AND(EXACT(D178,"CPS_5m"),EXACT(E178,"Win")),'Input Data'!G2,0)+IF(AND(EXACT(D178,"CPS_5m"),EXACT(E178,"Loss")),'Input Data'!G3,0)+IF(AND(EXACT(D178,"CPS_60s"),EXACT(E178,"Win")),'Input Data'!F2,0)+IF(AND(EXACT(D178,"CPS_60s"),EXACT(E178,"Loss")),'Input Data'!F3,0)</f>
        <v>0</v>
      </c>
    </row>
    <row r="179" spans="2:7" ht="15.75">
      <c r="B179" s="56"/>
      <c r="C179" s="25"/>
      <c r="D179" s="25"/>
      <c r="E179" s="27"/>
      <c r="F179" s="167">
        <f>IF(AND(EXACT(D179,"CPS_5m"),EXACT(E179,"Win")),'Input Data'!E2,0)+IF(AND(EXACT(D179,"CPS_5m"),EXACT(E179,"Loss")),'Input Data'!E3,0)+IF(AND(EXACT(D179,"CPS_60s"),EXACT(E179,"Win")),'Input Data'!D2,0)+IF(AND(EXACT(D179,"CPS_60s"),EXACT(E179,"Loss")),'Input Data'!D3,0)</f>
        <v>0</v>
      </c>
      <c r="G179" s="81">
        <f>IF(AND(EXACT(D179,"CPS_5m"),EXACT(E179,"Win")),'Input Data'!G2,0)+IF(AND(EXACT(D179,"CPS_5m"),EXACT(E179,"Loss")),'Input Data'!G3,0)+IF(AND(EXACT(D179,"CPS_60s"),EXACT(E179,"Win")),'Input Data'!F2,0)+IF(AND(EXACT(D179,"CPS_60s"),EXACT(E179,"Loss")),'Input Data'!F3,0)</f>
        <v>0</v>
      </c>
    </row>
    <row r="180" spans="2:7" ht="15.75">
      <c r="B180" s="56"/>
      <c r="C180" s="25"/>
      <c r="D180" s="25"/>
      <c r="E180" s="27"/>
      <c r="F180" s="167">
        <f>IF(AND(EXACT(D180,"CPS_5m"),EXACT(E180,"Win")),'Input Data'!E2,0)+IF(AND(EXACT(D180,"CPS_5m"),EXACT(E180,"Loss")),'Input Data'!E3,0)+IF(AND(EXACT(D180,"CPS_60s"),EXACT(E180,"Win")),'Input Data'!D2,0)+IF(AND(EXACT(D180,"CPS_60s"),EXACT(E180,"Loss")),'Input Data'!D3,0)</f>
        <v>0</v>
      </c>
      <c r="G180" s="81">
        <f>IF(AND(EXACT(D180,"CPS_5m"),EXACT(E180,"Win")),'Input Data'!G2,0)+IF(AND(EXACT(D180,"CPS_5m"),EXACT(E180,"Loss")),'Input Data'!G3,0)+IF(AND(EXACT(D180,"CPS_60s"),EXACT(E180,"Win")),'Input Data'!F2,0)+IF(AND(EXACT(D180,"CPS_60s"),EXACT(E180,"Loss")),'Input Data'!F3,0)</f>
        <v>0</v>
      </c>
    </row>
    <row r="181" spans="2:7" ht="15.75">
      <c r="B181" s="56"/>
      <c r="C181" s="25"/>
      <c r="D181" s="25"/>
      <c r="E181" s="27"/>
      <c r="F181" s="167">
        <f>IF(AND(EXACT(D181,"CPS_5m"),EXACT(E181,"Win")),'Input Data'!E2,0)+IF(AND(EXACT(D181,"CPS_5m"),EXACT(E181,"Loss")),'Input Data'!E3,0)+IF(AND(EXACT(D181,"CPS_60s"),EXACT(E181,"Win")),'Input Data'!D2,0)+IF(AND(EXACT(D181,"CPS_60s"),EXACT(E181,"Loss")),'Input Data'!D3,0)</f>
        <v>0</v>
      </c>
      <c r="G181" s="81">
        <f>IF(AND(EXACT(D181,"CPS_5m"),EXACT(E181,"Win")),'Input Data'!G2,0)+IF(AND(EXACT(D181,"CPS_5m"),EXACT(E181,"Loss")),'Input Data'!G3,0)+IF(AND(EXACT(D181,"CPS_60s"),EXACT(E181,"Win")),'Input Data'!F2,0)+IF(AND(EXACT(D181,"CPS_60s"),EXACT(E181,"Loss")),'Input Data'!F3,0)</f>
        <v>0</v>
      </c>
    </row>
    <row r="182" spans="2:7" ht="15.75">
      <c r="B182" s="56"/>
      <c r="C182" s="25"/>
      <c r="D182" s="25"/>
      <c r="E182" s="27"/>
      <c r="F182" s="167">
        <f>IF(AND(EXACT(D182,"CPS_5m"),EXACT(E182,"Win")),'Input Data'!E2,0)+IF(AND(EXACT(D182,"CPS_5m"),EXACT(E182,"Loss")),'Input Data'!E3,0)+IF(AND(EXACT(D182,"CPS_60s"),EXACT(E182,"Win")),'Input Data'!D2,0)+IF(AND(EXACT(D182,"CPS_60s"),EXACT(E182,"Loss")),'Input Data'!D3,0)</f>
        <v>0</v>
      </c>
      <c r="G182" s="81">
        <f>IF(AND(EXACT(D182,"CPS_5m"),EXACT(E182,"Win")),'Input Data'!G2,0)+IF(AND(EXACT(D182,"CPS_5m"),EXACT(E182,"Loss")),'Input Data'!G3,0)+IF(AND(EXACT(D182,"CPS_60s"),EXACT(E182,"Win")),'Input Data'!F2,0)+IF(AND(EXACT(D182,"CPS_60s"),EXACT(E182,"Loss")),'Input Data'!F3,0)</f>
        <v>0</v>
      </c>
    </row>
    <row r="183" spans="2:7" ht="15.75">
      <c r="B183" s="56"/>
      <c r="C183" s="25"/>
      <c r="D183" s="25"/>
      <c r="E183" s="27"/>
      <c r="F183" s="167">
        <f>IF(AND(EXACT(D183,"CPS_5m"),EXACT(E183,"Win")),'Input Data'!E2,0)+IF(AND(EXACT(D183,"CPS_5m"),EXACT(E183,"Loss")),'Input Data'!E3,0)+IF(AND(EXACT(D183,"CPS_60s"),EXACT(E183,"Win")),'Input Data'!D2,0)+IF(AND(EXACT(D183,"CPS_60s"),EXACT(E183,"Loss")),'Input Data'!D3,0)</f>
        <v>0</v>
      </c>
      <c r="G183" s="81">
        <f>IF(AND(EXACT(D183,"CPS_5m"),EXACT(E183,"Win")),'Input Data'!G2,0)+IF(AND(EXACT(D183,"CPS_5m"),EXACT(E183,"Loss")),'Input Data'!G3,0)+IF(AND(EXACT(D183,"CPS_60s"),EXACT(E183,"Win")),'Input Data'!F2,0)+IF(AND(EXACT(D183,"CPS_60s"),EXACT(E183,"Loss")),'Input Data'!F3,0)</f>
        <v>0</v>
      </c>
    </row>
    <row r="184" spans="2:7" ht="15.75">
      <c r="B184" s="56"/>
      <c r="C184" s="25"/>
      <c r="D184" s="25"/>
      <c r="E184" s="27"/>
      <c r="F184" s="167">
        <f>IF(AND(EXACT(D184,"CPS_5m"),EXACT(E184,"Win")),'Input Data'!E2,0)+IF(AND(EXACT(D184,"CPS_5m"),EXACT(E184,"Loss")),'Input Data'!E3,0)+IF(AND(EXACT(D184,"CPS_60s"),EXACT(E184,"Win")),'Input Data'!D2,0)+IF(AND(EXACT(D184,"CPS_60s"),EXACT(E184,"Loss")),'Input Data'!D3,0)</f>
        <v>0</v>
      </c>
      <c r="G184" s="81">
        <f>IF(AND(EXACT(D184,"CPS_5m"),EXACT(E184,"Win")),'Input Data'!G2,0)+IF(AND(EXACT(D184,"CPS_5m"),EXACT(E184,"Loss")),'Input Data'!G3,0)+IF(AND(EXACT(D184,"CPS_60s"),EXACT(E184,"Win")),'Input Data'!F2,0)+IF(AND(EXACT(D184,"CPS_60s"),EXACT(E184,"Loss")),'Input Data'!F3,0)</f>
        <v>0</v>
      </c>
    </row>
    <row r="185" spans="2:7" ht="15.75">
      <c r="B185" s="56"/>
      <c r="C185" s="25"/>
      <c r="D185" s="25"/>
      <c r="E185" s="27"/>
      <c r="F185" s="167">
        <f>IF(AND(EXACT(D185,"CPS_5m"),EXACT(E185,"Win")),'Input Data'!E2,0)+IF(AND(EXACT(D185,"CPS_5m"),EXACT(E185,"Loss")),'Input Data'!E3,0)+IF(AND(EXACT(D185,"CPS_60s"),EXACT(E185,"Win")),'Input Data'!D2,0)+IF(AND(EXACT(D185,"CPS_60s"),EXACT(E185,"Loss")),'Input Data'!D3,0)</f>
        <v>0</v>
      </c>
      <c r="G185" s="81">
        <f>IF(AND(EXACT(D185,"CPS_5m"),EXACT(E185,"Win")),'Input Data'!G2,0)+IF(AND(EXACT(D185,"CPS_5m"),EXACT(E185,"Loss")),'Input Data'!G3,0)+IF(AND(EXACT(D185,"CPS_60s"),EXACT(E185,"Win")),'Input Data'!F2,0)+IF(AND(EXACT(D185,"CPS_60s"),EXACT(E185,"Loss")),'Input Data'!F3,0)</f>
        <v>0</v>
      </c>
    </row>
    <row r="186" spans="2:7" ht="15.75">
      <c r="B186" s="56"/>
      <c r="C186" s="25"/>
      <c r="D186" s="25"/>
      <c r="E186" s="27"/>
      <c r="F186" s="167">
        <f>IF(AND(EXACT(D186,"CPS_5m"),EXACT(E186,"Win")),'Input Data'!E2,0)+IF(AND(EXACT(D186,"CPS_5m"),EXACT(E186,"Loss")),'Input Data'!E3,0)+IF(AND(EXACT(D186,"CPS_60s"),EXACT(E186,"Win")),'Input Data'!D2,0)+IF(AND(EXACT(D186,"CPS_60s"),EXACT(E186,"Loss")),'Input Data'!D3,0)</f>
        <v>0</v>
      </c>
      <c r="G186" s="81">
        <f>IF(AND(EXACT(D186,"CPS_5m"),EXACT(E186,"Win")),'Input Data'!G2,0)+IF(AND(EXACT(D186,"CPS_5m"),EXACT(E186,"Loss")),'Input Data'!G3,0)+IF(AND(EXACT(D186,"CPS_60s"),EXACT(E186,"Win")),'Input Data'!F2,0)+IF(AND(EXACT(D186,"CPS_60s"),EXACT(E186,"Loss")),'Input Data'!F3,0)</f>
        <v>0</v>
      </c>
    </row>
    <row r="187" spans="2:7" ht="15.75">
      <c r="B187" s="56"/>
      <c r="C187" s="25"/>
      <c r="D187" s="25"/>
      <c r="E187" s="27"/>
      <c r="F187" s="167">
        <f>IF(AND(EXACT(D187,"CPS_5m"),EXACT(E187,"Win")),'Input Data'!E2,0)+IF(AND(EXACT(D187,"CPS_5m"),EXACT(E187,"Loss")),'Input Data'!E3,0)+IF(AND(EXACT(D187,"CPS_60s"),EXACT(E187,"Win")),'Input Data'!D2,0)+IF(AND(EXACT(D187,"CPS_60s"),EXACT(E187,"Loss")),'Input Data'!D3,0)</f>
        <v>0</v>
      </c>
      <c r="G187" s="81">
        <f>IF(AND(EXACT(D187,"CPS_5m"),EXACT(E187,"Win")),'Input Data'!G2,0)+IF(AND(EXACT(D187,"CPS_5m"),EXACT(E187,"Loss")),'Input Data'!G3,0)+IF(AND(EXACT(D187,"CPS_60s"),EXACT(E187,"Win")),'Input Data'!F2,0)+IF(AND(EXACT(D187,"CPS_60s"),EXACT(E187,"Loss")),'Input Data'!F3,0)</f>
        <v>0</v>
      </c>
    </row>
    <row r="188" spans="2:7" ht="15.75">
      <c r="B188" s="56"/>
      <c r="C188" s="25"/>
      <c r="D188" s="25"/>
      <c r="E188" s="27"/>
      <c r="F188" s="167">
        <f>IF(AND(EXACT(D188,"CPS_5m"),EXACT(E188,"Win")),'Input Data'!E2,0)+IF(AND(EXACT(D188,"CPS_5m"),EXACT(E188,"Loss")),'Input Data'!E3,0)+IF(AND(EXACT(D188,"CPS_60s"),EXACT(E188,"Win")),'Input Data'!D2,0)+IF(AND(EXACT(D188,"CPS_60s"),EXACT(E188,"Loss")),'Input Data'!D3,0)</f>
        <v>0</v>
      </c>
      <c r="G188" s="81">
        <f>IF(AND(EXACT(D188,"CPS_5m"),EXACT(E188,"Win")),'Input Data'!G2,0)+IF(AND(EXACT(D188,"CPS_5m"),EXACT(E188,"Loss")),'Input Data'!G3,0)+IF(AND(EXACT(D188,"CPS_60s"),EXACT(E188,"Win")),'Input Data'!F2,0)+IF(AND(EXACT(D188,"CPS_60s"),EXACT(E188,"Loss")),'Input Data'!F3,0)</f>
        <v>0</v>
      </c>
    </row>
    <row r="189" spans="2:7" ht="15.75">
      <c r="B189" s="56"/>
      <c r="C189" s="25"/>
      <c r="D189" s="25"/>
      <c r="E189" s="27"/>
      <c r="F189" s="167">
        <f>IF(AND(EXACT(D189,"CPS_5m"),EXACT(E189,"Win")),'Input Data'!E2,0)+IF(AND(EXACT(D189,"CPS_5m"),EXACT(E189,"Loss")),'Input Data'!E3,0)+IF(AND(EXACT(D189,"CPS_60s"),EXACT(E189,"Win")),'Input Data'!D2,0)+IF(AND(EXACT(D189,"CPS_60s"),EXACT(E189,"Loss")),'Input Data'!D3,0)</f>
        <v>0</v>
      </c>
      <c r="G189" s="81">
        <f>IF(AND(EXACT(D189,"CPS_5m"),EXACT(E189,"Win")),'Input Data'!G2,0)+IF(AND(EXACT(D189,"CPS_5m"),EXACT(E189,"Loss")),'Input Data'!G3,0)+IF(AND(EXACT(D189,"CPS_60s"),EXACT(E189,"Win")),'Input Data'!F2,0)+IF(AND(EXACT(D189,"CPS_60s"),EXACT(E189,"Loss")),'Input Data'!F3,0)</f>
        <v>0</v>
      </c>
    </row>
    <row r="190" spans="2:7" ht="15.75">
      <c r="B190" s="56"/>
      <c r="C190" s="25"/>
      <c r="D190" s="25"/>
      <c r="E190" s="27"/>
      <c r="F190" s="167">
        <f>IF(AND(EXACT(D190,"CPS_5m"),EXACT(E190,"Win")),'Input Data'!E2,0)+IF(AND(EXACT(D190,"CPS_5m"),EXACT(E190,"Loss")),'Input Data'!E3,0)+IF(AND(EXACT(D190,"CPS_60s"),EXACT(E190,"Win")),'Input Data'!D2,0)+IF(AND(EXACT(D190,"CPS_60s"),EXACT(E190,"Loss")),'Input Data'!D3,0)</f>
        <v>0</v>
      </c>
      <c r="G190" s="81">
        <f>IF(AND(EXACT(D190,"CPS_5m"),EXACT(E190,"Win")),'Input Data'!G2,0)+IF(AND(EXACT(D190,"CPS_5m"),EXACT(E190,"Loss")),'Input Data'!G3,0)+IF(AND(EXACT(D190,"CPS_60s"),EXACT(E190,"Win")),'Input Data'!F2,0)+IF(AND(EXACT(D190,"CPS_60s"),EXACT(E190,"Loss")),'Input Data'!F3,0)</f>
        <v>0</v>
      </c>
    </row>
    <row r="191" spans="2:7" ht="15.75">
      <c r="B191" s="56"/>
      <c r="C191" s="25"/>
      <c r="D191" s="25"/>
      <c r="E191" s="27"/>
      <c r="F191" s="167">
        <f>IF(AND(EXACT(D191,"CPS_5m"),EXACT(E191,"Win")),'Input Data'!E2,0)+IF(AND(EXACT(D191,"CPS_5m"),EXACT(E191,"Loss")),'Input Data'!E3,0)+IF(AND(EXACT(D191,"CPS_60s"),EXACT(E191,"Win")),'Input Data'!D2,0)+IF(AND(EXACT(D191,"CPS_60s"),EXACT(E191,"Loss")),'Input Data'!D3,0)</f>
        <v>0</v>
      </c>
      <c r="G191" s="81">
        <f>IF(AND(EXACT(D191,"CPS_5m"),EXACT(E191,"Win")),'Input Data'!G2,0)+IF(AND(EXACT(D191,"CPS_5m"),EXACT(E191,"Loss")),'Input Data'!G3,0)+IF(AND(EXACT(D191,"CPS_60s"),EXACT(E191,"Win")),'Input Data'!F2,0)+IF(AND(EXACT(D191,"CPS_60s"),EXACT(E191,"Loss")),'Input Data'!F3,0)</f>
        <v>0</v>
      </c>
    </row>
    <row r="192" spans="2:7" ht="15.75">
      <c r="B192" s="56"/>
      <c r="C192" s="25"/>
      <c r="D192" s="25"/>
      <c r="E192" s="27"/>
      <c r="F192" s="167">
        <f>IF(AND(EXACT(D192,"CPS_5m"),EXACT(E192,"Win")),'Input Data'!E2,0)+IF(AND(EXACT(D192,"CPS_5m"),EXACT(E192,"Loss")),'Input Data'!E3,0)+IF(AND(EXACT(D192,"CPS_60s"),EXACT(E192,"Win")),'Input Data'!D2,0)+IF(AND(EXACT(D192,"CPS_60s"),EXACT(E192,"Loss")),'Input Data'!D3,0)</f>
        <v>0</v>
      </c>
      <c r="G192" s="81">
        <f>IF(AND(EXACT(D192,"CPS_5m"),EXACT(E192,"Win")),'Input Data'!G2,0)+IF(AND(EXACT(D192,"CPS_5m"),EXACT(E192,"Loss")),'Input Data'!G3,0)+IF(AND(EXACT(D192,"CPS_60s"),EXACT(E192,"Win")),'Input Data'!F2,0)+IF(AND(EXACT(D192,"CPS_60s"),EXACT(E192,"Loss")),'Input Data'!F3,0)</f>
        <v>0</v>
      </c>
    </row>
    <row r="193" spans="2:7" ht="15.75">
      <c r="B193" s="56"/>
      <c r="C193" s="25"/>
      <c r="D193" s="25"/>
      <c r="E193" s="27"/>
      <c r="F193" s="167">
        <f>IF(AND(EXACT(D193,"CPS_5m"),EXACT(E193,"Win")),'Input Data'!E2,0)+IF(AND(EXACT(D193,"CPS_5m"),EXACT(E193,"Loss")),'Input Data'!E3,0)+IF(AND(EXACT(D193,"CPS_60s"),EXACT(E193,"Win")),'Input Data'!D2,0)+IF(AND(EXACT(D193,"CPS_60s"),EXACT(E193,"Loss")),'Input Data'!D3,0)</f>
        <v>0</v>
      </c>
      <c r="G193" s="81">
        <f>IF(AND(EXACT(D193,"CPS_5m"),EXACT(E193,"Win")),'Input Data'!G2,0)+IF(AND(EXACT(D193,"CPS_5m"),EXACT(E193,"Loss")),'Input Data'!G3,0)+IF(AND(EXACT(D193,"CPS_60s"),EXACT(E193,"Win")),'Input Data'!F2,0)+IF(AND(EXACT(D193,"CPS_60s"),EXACT(E193,"Loss")),'Input Data'!F3,0)</f>
        <v>0</v>
      </c>
    </row>
    <row r="194" spans="2:7" ht="15.75">
      <c r="B194" s="56"/>
      <c r="C194" s="25"/>
      <c r="D194" s="25"/>
      <c r="E194" s="27"/>
      <c r="F194" s="167">
        <f>IF(AND(EXACT(D194,"CPS_5m"),EXACT(E194,"Win")),'Input Data'!E2,0)+IF(AND(EXACT(D194,"CPS_5m"),EXACT(E194,"Loss")),'Input Data'!E3,0)+IF(AND(EXACT(D194,"CPS_60s"),EXACT(E194,"Win")),'Input Data'!D2,0)+IF(AND(EXACT(D194,"CPS_60s"),EXACT(E194,"Loss")),'Input Data'!D3,0)</f>
        <v>0</v>
      </c>
      <c r="G194" s="81">
        <f>IF(AND(EXACT(D194,"CPS_5m"),EXACT(E194,"Win")),'Input Data'!G2,0)+IF(AND(EXACT(D194,"CPS_5m"),EXACT(E194,"Loss")),'Input Data'!G3,0)+IF(AND(EXACT(D194,"CPS_60s"),EXACT(E194,"Win")),'Input Data'!F2,0)+IF(AND(EXACT(D194,"CPS_60s"),EXACT(E194,"Loss")),'Input Data'!F3,0)</f>
        <v>0</v>
      </c>
    </row>
    <row r="195" spans="2:7" ht="15.75">
      <c r="B195" s="56"/>
      <c r="C195" s="25"/>
      <c r="D195" s="25"/>
      <c r="E195" s="27"/>
      <c r="F195" s="167">
        <f>IF(AND(EXACT(D195,"CPS_5m"),EXACT(E195,"Win")),'Input Data'!E2,0)+IF(AND(EXACT(D195,"CPS_5m"),EXACT(E195,"Loss")),'Input Data'!E3,0)+IF(AND(EXACT(D195,"CPS_60s"),EXACT(E195,"Win")),'Input Data'!D2,0)+IF(AND(EXACT(D195,"CPS_60s"),EXACT(E195,"Loss")),'Input Data'!D3,0)</f>
        <v>0</v>
      </c>
      <c r="G195" s="81">
        <f>IF(AND(EXACT(D195,"CPS_5m"),EXACT(E195,"Win")),'Input Data'!G2,0)+IF(AND(EXACT(D195,"CPS_5m"),EXACT(E195,"Loss")),'Input Data'!G3,0)+IF(AND(EXACT(D195,"CPS_60s"),EXACT(E195,"Win")),'Input Data'!F2,0)+IF(AND(EXACT(D195,"CPS_60s"),EXACT(E195,"Loss")),'Input Data'!F3,0)</f>
        <v>0</v>
      </c>
    </row>
    <row r="196" spans="2:7" ht="15.75">
      <c r="B196" s="56"/>
      <c r="C196" s="25"/>
      <c r="D196" s="25"/>
      <c r="E196" s="27"/>
      <c r="F196" s="167">
        <f>IF(AND(EXACT(D196,"CPS_5m"),EXACT(E196,"Win")),'Input Data'!E2,0)+IF(AND(EXACT(D196,"CPS_5m"),EXACT(E196,"Loss")),'Input Data'!E3,0)+IF(AND(EXACT(D196,"CPS_60s"),EXACT(E196,"Win")),'Input Data'!D2,0)+IF(AND(EXACT(D196,"CPS_60s"),EXACT(E196,"Loss")),'Input Data'!D3,0)</f>
        <v>0</v>
      </c>
      <c r="G196" s="81">
        <f>IF(AND(EXACT(D196,"CPS_5m"),EXACT(E196,"Win")),'Input Data'!G2,0)+IF(AND(EXACT(D196,"CPS_5m"),EXACT(E196,"Loss")),'Input Data'!G3,0)+IF(AND(EXACT(D196,"CPS_60s"),EXACT(E196,"Win")),'Input Data'!F2,0)+IF(AND(EXACT(D196,"CPS_60s"),EXACT(E196,"Loss")),'Input Data'!F3,0)</f>
        <v>0</v>
      </c>
    </row>
    <row r="197" spans="2:7" ht="15.75">
      <c r="B197" s="56"/>
      <c r="C197" s="25"/>
      <c r="D197" s="25"/>
      <c r="E197" s="27"/>
      <c r="F197" s="167">
        <f>IF(AND(EXACT(D197,"CPS_5m"),EXACT(E197,"Win")),'Input Data'!E2,0)+IF(AND(EXACT(D197,"CPS_5m"),EXACT(E197,"Loss")),'Input Data'!E3,0)+IF(AND(EXACT(D197,"CPS_60s"),EXACT(E197,"Win")),'Input Data'!D2,0)+IF(AND(EXACT(D197,"CPS_60s"),EXACT(E197,"Loss")),'Input Data'!D3,0)</f>
        <v>0</v>
      </c>
      <c r="G197" s="81">
        <f>IF(AND(EXACT(D197,"CPS_5m"),EXACT(E197,"Win")),'Input Data'!G2,0)+IF(AND(EXACT(D197,"CPS_5m"),EXACT(E197,"Loss")),'Input Data'!G3,0)+IF(AND(EXACT(D197,"CPS_60s"),EXACT(E197,"Win")),'Input Data'!F2,0)+IF(AND(EXACT(D197,"CPS_60s"),EXACT(E197,"Loss")),'Input Data'!F3,0)</f>
        <v>0</v>
      </c>
    </row>
    <row r="198" spans="2:7" ht="15.75">
      <c r="B198" s="56"/>
      <c r="C198" s="25"/>
      <c r="D198" s="25"/>
      <c r="E198" s="27"/>
      <c r="F198" s="167">
        <f>IF(AND(EXACT(D198,"CPS_5m"),EXACT(E198,"Win")),'Input Data'!E2,0)+IF(AND(EXACT(D198,"CPS_5m"),EXACT(E198,"Loss")),'Input Data'!E3,0)+IF(AND(EXACT(D198,"CPS_60s"),EXACT(E198,"Win")),'Input Data'!D2,0)+IF(AND(EXACT(D198,"CPS_60s"),EXACT(E198,"Loss")),'Input Data'!D3,0)</f>
        <v>0</v>
      </c>
      <c r="G198" s="81">
        <f>IF(AND(EXACT(D198,"CPS_5m"),EXACT(E198,"Win")),'Input Data'!G2,0)+IF(AND(EXACT(D198,"CPS_5m"),EXACT(E198,"Loss")),'Input Data'!G3,0)+IF(AND(EXACT(D198,"CPS_60s"),EXACT(E198,"Win")),'Input Data'!F2,0)+IF(AND(EXACT(D198,"CPS_60s"),EXACT(E198,"Loss")),'Input Data'!F3,0)</f>
        <v>0</v>
      </c>
    </row>
    <row r="199" spans="2:7" ht="15.75">
      <c r="B199" s="56"/>
      <c r="C199" s="25"/>
      <c r="D199" s="25"/>
      <c r="E199" s="27"/>
      <c r="F199" s="167">
        <f>IF(AND(EXACT(D199,"CPS_5m"),EXACT(E199,"Win")),'Input Data'!E2,0)+IF(AND(EXACT(D199,"CPS_5m"),EXACT(E199,"Loss")),'Input Data'!E3,0)+IF(AND(EXACT(D199,"CPS_60s"),EXACT(E199,"Win")),'Input Data'!D2,0)+IF(AND(EXACT(D199,"CPS_60s"),EXACT(E199,"Loss")),'Input Data'!D3,0)</f>
        <v>0</v>
      </c>
      <c r="G199" s="81">
        <f>IF(AND(EXACT(D199,"CPS_5m"),EXACT(E199,"Win")),'Input Data'!G2,0)+IF(AND(EXACT(D199,"CPS_5m"),EXACT(E199,"Loss")),'Input Data'!G3,0)+IF(AND(EXACT(D199,"CPS_60s"),EXACT(E199,"Win")),'Input Data'!F2,0)+IF(AND(EXACT(D199,"CPS_60s"),EXACT(E199,"Loss")),'Input Data'!F3,0)</f>
        <v>0</v>
      </c>
    </row>
    <row r="200" spans="2:7" ht="15.75">
      <c r="B200" s="56"/>
      <c r="C200" s="25"/>
      <c r="D200" s="25"/>
      <c r="E200" s="27"/>
      <c r="F200" s="167">
        <f>IF(AND(EXACT(D200,"CPS_5m"),EXACT(E200,"Win")),'Input Data'!E2,0)+IF(AND(EXACT(D200,"CPS_5m"),EXACT(E200,"Loss")),'Input Data'!E3,0)+IF(AND(EXACT(D200,"CPS_60s"),EXACT(E200,"Win")),'Input Data'!D2,0)+IF(AND(EXACT(D200,"CPS_60s"),EXACT(E200,"Loss")),'Input Data'!D3,0)</f>
        <v>0</v>
      </c>
      <c r="G200" s="81">
        <f>IF(AND(EXACT(D200,"CPS_5m"),EXACT(E200,"Win")),'Input Data'!G2,0)+IF(AND(EXACT(D200,"CPS_5m"),EXACT(E200,"Loss")),'Input Data'!G3,0)+IF(AND(EXACT(D200,"CPS_60s"),EXACT(E200,"Win")),'Input Data'!F2,0)+IF(AND(EXACT(D200,"CPS_60s"),EXACT(E200,"Loss")),'Input Data'!F3,0)</f>
        <v>0</v>
      </c>
    </row>
    <row r="201" spans="2:7" ht="15.75">
      <c r="B201" s="56"/>
      <c r="C201" s="25"/>
      <c r="D201" s="25"/>
      <c r="E201" s="27"/>
      <c r="F201" s="167">
        <f>IF(AND(EXACT(D201,"CPS_5m"),EXACT(E201,"Win")),'Input Data'!E2,0)+IF(AND(EXACT(D201,"CPS_5m"),EXACT(E201,"Loss")),'Input Data'!E3,0)+IF(AND(EXACT(D201,"CPS_60s"),EXACT(E201,"Win")),'Input Data'!D2,0)+IF(AND(EXACT(D201,"CPS_60s"),EXACT(E201,"Loss")),'Input Data'!D3,0)</f>
        <v>0</v>
      </c>
      <c r="G201" s="81">
        <f>IF(AND(EXACT(D201,"CPS_5m"),EXACT(E201,"Win")),'Input Data'!G2,0)+IF(AND(EXACT(D201,"CPS_5m"),EXACT(E201,"Loss")),'Input Data'!G3,0)+IF(AND(EXACT(D201,"CPS_60s"),EXACT(E201,"Win")),'Input Data'!F2,0)+IF(AND(EXACT(D201,"CPS_60s"),EXACT(E201,"Loss")),'Input Data'!F3,0)</f>
        <v>0</v>
      </c>
    </row>
    <row r="202" spans="2:7" ht="15.75">
      <c r="B202" s="56"/>
      <c r="C202" s="25"/>
      <c r="D202" s="25"/>
      <c r="E202" s="27"/>
      <c r="F202" s="167">
        <f>IF(AND(EXACT(D202,"CPS_5m"),EXACT(E202,"Win")),'Input Data'!E2,0)+IF(AND(EXACT(D202,"CPS_5m"),EXACT(E202,"Loss")),'Input Data'!E3,0)+IF(AND(EXACT(D202,"CPS_60s"),EXACT(E202,"Win")),'Input Data'!D2,0)+IF(AND(EXACT(D202,"CPS_60s"),EXACT(E202,"Loss")),'Input Data'!D3,0)</f>
        <v>0</v>
      </c>
      <c r="G202" s="81">
        <f>IF(AND(EXACT(D202,"CPS_5m"),EXACT(E202,"Win")),'Input Data'!G2,0)+IF(AND(EXACT(D202,"CPS_5m"),EXACT(E202,"Loss")),'Input Data'!G3,0)+IF(AND(EXACT(D202,"CPS_60s"),EXACT(E202,"Win")),'Input Data'!F2,0)+IF(AND(EXACT(D202,"CPS_60s"),EXACT(E202,"Loss")),'Input Data'!F3,0)</f>
        <v>0</v>
      </c>
    </row>
    <row r="203" spans="2:7" ht="15.75">
      <c r="B203" s="56"/>
      <c r="C203" s="25"/>
      <c r="D203" s="25"/>
      <c r="E203" s="27"/>
      <c r="F203" s="167">
        <f>IF(AND(EXACT(D203,"CPS_5m"),EXACT(E203,"Win")),'Input Data'!E2,0)+IF(AND(EXACT(D203,"CPS_5m"),EXACT(E203,"Loss")),'Input Data'!E3,0)+IF(AND(EXACT(D203,"CPS_60s"),EXACT(E203,"Win")),'Input Data'!D2,0)+IF(AND(EXACT(D203,"CPS_60s"),EXACT(E203,"Loss")),'Input Data'!D3,0)</f>
        <v>0</v>
      </c>
      <c r="G203" s="81">
        <f>IF(AND(EXACT(D203,"CPS_5m"),EXACT(E203,"Win")),'Input Data'!G2,0)+IF(AND(EXACT(D203,"CPS_5m"),EXACT(E203,"Loss")),'Input Data'!G3,0)+IF(AND(EXACT(D203,"CPS_60s"),EXACT(E203,"Win")),'Input Data'!F2,0)+IF(AND(EXACT(D203,"CPS_60s"),EXACT(E203,"Loss")),'Input Data'!F3,0)</f>
        <v>0</v>
      </c>
    </row>
    <row r="204" spans="2:7" ht="15.75">
      <c r="B204" s="57"/>
      <c r="C204" s="26"/>
      <c r="D204" s="26"/>
      <c r="E204" s="27"/>
      <c r="F204" s="167">
        <f>IF(AND(EXACT(D204,"CPS_5m"),EXACT(E204,"Win")),'Input Data'!E2,0)+IF(AND(EXACT(D204,"CPS_5m"),EXACT(E204,"Loss")),'Input Data'!E3,0)+IF(AND(EXACT(D204,"CPS_60s"),EXACT(E204,"Win")),'Input Data'!D2,0)+IF(AND(EXACT(D204,"CPS_60s"),EXACT(E204,"Loss")),'Input Data'!D3,0)</f>
        <v>0</v>
      </c>
      <c r="G204" s="81">
        <f>IF(AND(EXACT(D204,"CPS_5m"),EXACT(E204,"Win")),'Input Data'!G2,0)+IF(AND(EXACT(D204,"CPS_5m"),EXACT(E204,"Loss")),'Input Data'!G3,0)+IF(AND(EXACT(D204,"CPS_60s"),EXACT(E204,"Win")),'Input Data'!F2,0)+IF(AND(EXACT(D204,"CPS_60s"),EXACT(E204,"Loss")),'Input Data'!F3,0)</f>
        <v>0</v>
      </c>
    </row>
  </sheetData>
  <sheetProtection algorithmName="SHA-512" hashValue="TgE7ASBnN0MP9SF1PoPZkEbj5JbXd4OJBgMePBbKjLjRcGh8pIgxWV2sjI0zbVcG7PXIgTp4AR1TKrnlkXOAcA==" saltValue="Ie1P0gavYAVVtHsfSDlZDQ==" spinCount="100000" sheet="1" objects="1" scenarios="1" selectLockedCells="1"/>
  <mergeCells count="6">
    <mergeCell ref="L22:M22"/>
    <mergeCell ref="L17:M17"/>
    <mergeCell ref="L18:M18"/>
    <mergeCell ref="L19:M19"/>
    <mergeCell ref="L20:M20"/>
    <mergeCell ref="L21:M21"/>
  </mergeCells>
  <conditionalFormatting sqref="N12:N15 G3:G204">
    <cfRule type="cellIs" dxfId="301" priority="43" operator="greaterThan">
      <formula>0</formula>
    </cfRule>
  </conditionalFormatting>
  <conditionalFormatting sqref="R3:R16 T3:U16 M23:N23 I18:K22 N19:N22 P20:U24 J12:N15">
    <cfRule type="cellIs" dxfId="300" priority="40" operator="equal">
      <formula>0</formula>
    </cfRule>
  </conditionalFormatting>
  <conditionalFormatting sqref="S3:S16">
    <cfRule type="cellIs" dxfId="299" priority="39" operator="equal">
      <formula>0</formula>
    </cfRule>
  </conditionalFormatting>
  <conditionalFormatting sqref="Q20:Q24">
    <cfRule type="cellIs" dxfId="298" priority="34" operator="greaterThan">
      <formula>0</formula>
    </cfRule>
  </conditionalFormatting>
  <conditionalFormatting sqref="P20:T24">
    <cfRule type="cellIs" dxfId="297" priority="33" operator="equal">
      <formula>0</formula>
    </cfRule>
  </conditionalFormatting>
  <conditionalFormatting sqref="G113">
    <cfRule type="cellIs" dxfId="296" priority="28" operator="greaterThan">
      <formula>0</formula>
    </cfRule>
  </conditionalFormatting>
  <conditionalFormatting sqref="G133">
    <cfRule type="cellIs" dxfId="295" priority="27" operator="greaterThan">
      <formula>0</formula>
    </cfRule>
  </conditionalFormatting>
  <conditionalFormatting sqref="J18:J22">
    <cfRule type="cellIs" dxfId="294" priority="23" operator="greaterThan">
      <formula>0</formula>
    </cfRule>
  </conditionalFormatting>
  <conditionalFormatting sqref="K18:K22">
    <cfRule type="cellIs" dxfId="293" priority="21" operator="greaterThan">
      <formula>" -   'Input Data'!$K$6"</formula>
    </cfRule>
  </conditionalFormatting>
  <conditionalFormatting sqref="F3:G204">
    <cfRule type="cellIs" dxfId="292" priority="18" operator="between">
      <formula>0</formula>
      <formula>0</formula>
    </cfRule>
  </conditionalFormatting>
  <conditionalFormatting sqref="E3:E5 E11:E204">
    <cfRule type="containsText" dxfId="291" priority="16" operator="containsText" text="Loss">
      <formula>NOT(ISERROR(SEARCH("Loss",E3)))</formula>
    </cfRule>
    <cfRule type="containsText" dxfId="290" priority="17" operator="containsText" text="Win">
      <formula>NOT(ISERROR(SEARCH("Win",E3)))</formula>
    </cfRule>
  </conditionalFormatting>
  <conditionalFormatting sqref="L18:M22">
    <cfRule type="cellIs" dxfId="289" priority="12" operator="equal">
      <formula>"STOP LOSS"</formula>
    </cfRule>
    <cfRule type="cellIs" dxfId="288" priority="13" operator="equal">
      <formula>"TAKE PROFIT"</formula>
    </cfRule>
  </conditionalFormatting>
  <conditionalFormatting sqref="N12:N15">
    <cfRule type="cellIs" dxfId="287" priority="11" operator="greaterThan">
      <formula>0</formula>
    </cfRule>
  </conditionalFormatting>
  <conditionalFormatting sqref="Q3:Q16">
    <cfRule type="cellIs" dxfId="286" priority="8" operator="equal">
      <formula>0</formula>
    </cfRule>
  </conditionalFormatting>
  <conditionalFormatting sqref="Q3:Q16">
    <cfRule type="cellIs" dxfId="285" priority="7" operator="greaterThan">
      <formula>0</formula>
    </cfRule>
  </conditionalFormatting>
  <conditionalFormatting sqref="Q20:Q24">
    <cfRule type="cellIs" dxfId="284" priority="6" operator="greaterThan">
      <formula>0</formula>
    </cfRule>
  </conditionalFormatting>
  <conditionalFormatting sqref="N12:N15">
    <cfRule type="cellIs" dxfId="283" priority="5" operator="greaterThan">
      <formula>0</formula>
    </cfRule>
  </conditionalFormatting>
  <conditionalFormatting sqref="J9">
    <cfRule type="cellIs" dxfId="282" priority="4" operator="equal">
      <formula>0</formula>
    </cfRule>
  </conditionalFormatting>
  <conditionalFormatting sqref="J9">
    <cfRule type="cellIs" dxfId="281" priority="3" operator="greaterThan">
      <formula>0</formula>
    </cfRule>
  </conditionalFormatting>
  <conditionalFormatting sqref="E6:E10">
    <cfRule type="containsText" dxfId="280" priority="1" operator="containsText" text="Loss">
      <formula>NOT(ISERROR(SEARCH("Loss",E6)))</formula>
    </cfRule>
    <cfRule type="containsText" dxfId="279" priority="2" operator="containsText" text="Win">
      <formula>NOT(ISERROR(SEARCH("Win",E6)))</formula>
    </cfRule>
  </conditionalFormatting>
  <dataValidations count="4">
    <dataValidation type="list" allowBlank="1" showInputMessage="1" showErrorMessage="1" sqref="E3:E204">
      <formula1>CPS_</formula1>
    </dataValidation>
    <dataValidation type="list" allowBlank="1" showInputMessage="1" showErrorMessage="1" sqref="I18:I22 B3:B204">
      <formula1>DAYS</formula1>
    </dataValidation>
    <dataValidation type="list" allowBlank="1" showInputMessage="1" showErrorMessage="1" sqref="C3:C204">
      <formula1>CURRENCY</formula1>
    </dataValidation>
    <dataValidation type="list" allowBlank="1" showInputMessage="1" showErrorMessage="1" sqref="D3:D204">
      <formula1>CPS</formula1>
    </dataValidation>
  </dataValidation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D3EE264C-CC95-4770-8DAC-6ABD6A42F2D4}">
            <x14:iconSet iconSet="3Symbols2" custom="1">
              <x14:cfvo type="percent">
                <xm:f>0</xm:f>
              </x14:cfvo>
              <x14:cfvo type="num" gte="0">
                <xm:f>'Input Data'!$K$8</xm:f>
              </x14:cfvo>
              <x14:cfvo type="num">
                <xm:f>'Input Data'!$K$7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K18:K22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'Input Data'!$B$2:$B$3</xm:f>
          </x14:formula1>
          <xm:sqref>I12:I14</xm:sqref>
        </x14:dataValidation>
        <x14:dataValidation type="list" allowBlank="1" showInputMessage="1" showErrorMessage="1">
          <x14:formula1>
            <xm:f>'Input Data'!$A$2:$A$15</xm:f>
          </x14:formula1>
          <xm:sqref>P3:P16</xm:sqref>
        </x14:dataValidation>
        <x14:dataValidation type="list" allowBlank="1" showInputMessage="1" showErrorMessage="1">
          <x14:formula1>
            <xm:f>'Input Data'!$H$2:$H$6</xm:f>
          </x14:formula1>
          <xm:sqref>P20:P24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B1:W204"/>
  <sheetViews>
    <sheetView zoomScale="80" zoomScaleNormal="80" zoomScalePageLayoutView="80" workbookViewId="0">
      <selection activeCell="C23" sqref="C23"/>
    </sheetView>
  </sheetViews>
  <sheetFormatPr baseColWidth="10" defaultColWidth="11" defaultRowHeight="12.75"/>
  <cols>
    <col min="1" max="1" width="2.28515625" style="3" customWidth="1"/>
    <col min="2" max="2" width="11.140625" style="3" bestFit="1" customWidth="1"/>
    <col min="3" max="3" width="11.28515625" style="3" bestFit="1" customWidth="1"/>
    <col min="4" max="4" width="8.28515625" style="3" bestFit="1" customWidth="1"/>
    <col min="5" max="6" width="8.85546875" style="3" bestFit="1" customWidth="1"/>
    <col min="7" max="7" width="9.85546875" style="3" bestFit="1" customWidth="1"/>
    <col min="8" max="8" width="2.42578125" style="3" customWidth="1"/>
    <col min="9" max="9" width="11.140625" style="3" customWidth="1"/>
    <col min="10" max="10" width="12.85546875" style="3" bestFit="1" customWidth="1"/>
    <col min="11" max="11" width="10.85546875" style="3" customWidth="1"/>
    <col min="12" max="12" width="9.42578125" style="3" customWidth="1"/>
    <col min="13" max="13" width="8.5703125" style="3" customWidth="1"/>
    <col min="14" max="14" width="12.85546875" style="3" bestFit="1" customWidth="1"/>
    <col min="15" max="15" width="3.42578125" style="3" customWidth="1"/>
    <col min="16" max="16" width="14.5703125" style="3" customWidth="1"/>
    <col min="17" max="17" width="14" style="3" bestFit="1" customWidth="1"/>
    <col min="18" max="18" width="10" style="3" bestFit="1" customWidth="1"/>
    <col min="19" max="19" width="8.42578125" style="3" customWidth="1"/>
    <col min="20" max="20" width="7" style="3" bestFit="1" customWidth="1"/>
    <col min="21" max="21" width="4.5703125" style="3" bestFit="1" customWidth="1"/>
    <col min="22" max="22" width="4.85546875" style="3" bestFit="1" customWidth="1"/>
    <col min="23" max="23" width="6.42578125" style="3" customWidth="1"/>
    <col min="24" max="16384" width="11" style="3"/>
  </cols>
  <sheetData>
    <row r="1" spans="2:21" ht="8.25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21" ht="16.5" thickBot="1">
      <c r="B2" s="97" t="s">
        <v>47</v>
      </c>
      <c r="C2" s="98" t="s">
        <v>0</v>
      </c>
      <c r="D2" s="98" t="s">
        <v>34</v>
      </c>
      <c r="E2" s="99" t="s">
        <v>59</v>
      </c>
      <c r="F2" s="83" t="s">
        <v>40</v>
      </c>
      <c r="G2" s="83" t="s">
        <v>2</v>
      </c>
      <c r="H2" s="82"/>
      <c r="I2" s="9" t="s">
        <v>3</v>
      </c>
      <c r="J2" s="9" t="s">
        <v>4</v>
      </c>
      <c r="K2" s="9" t="s">
        <v>5</v>
      </c>
      <c r="L2" s="82"/>
      <c r="M2" s="82"/>
      <c r="N2" s="82"/>
      <c r="P2" s="3" t="s">
        <v>0</v>
      </c>
      <c r="Q2" s="4" t="s">
        <v>2</v>
      </c>
      <c r="R2" s="4" t="s">
        <v>24</v>
      </c>
      <c r="S2" s="8" t="s">
        <v>25</v>
      </c>
      <c r="T2" s="9" t="s">
        <v>8</v>
      </c>
      <c r="U2" s="9" t="s">
        <v>32</v>
      </c>
    </row>
    <row r="3" spans="2:21" ht="16.5" thickTop="1">
      <c r="B3" s="56"/>
      <c r="C3" s="25"/>
      <c r="D3" s="25"/>
      <c r="E3" s="27"/>
      <c r="F3" s="167">
        <f>IF(AND(EXACT(D3,"CPS_5m"),EXACT(E3,"Win")),'Input Data'!E2,0)+IF(AND(EXACT(D3,"CPS_5m"),EXACT(E3,"Loss")),'Input Data'!E3,0)+IF(AND(EXACT(D3,"CPS_60s"),EXACT(E3,"Win")),'Input Data'!D2,0)+IF(AND(EXACT(D3,"CPS_60s"),EXACT(E3,"Loss")),'Input Data'!D3,0)</f>
        <v>0</v>
      </c>
      <c r="G3" s="81">
        <f>IF(AND(EXACT(D3,"CPS_5m"),EXACT(E3,"Win")),'Input Data'!G2,0)+IF(AND(EXACT(D3,"CPS_5m"),EXACT(E3,"Loss")),'Input Data'!G3,0)+IF(AND(EXACT(D3,"CPS_60s"),EXACT(E3,"Win")),'Input Data'!F2,0)+IF(AND(EXACT(D3,"CPS_60s"),EXACT(E3,"Loss")),'Input Data'!F3,0)</f>
        <v>0</v>
      </c>
      <c r="H3" s="82"/>
      <c r="I3" s="10" t="s">
        <v>53</v>
      </c>
      <c r="J3" s="10">
        <f>J15</f>
        <v>0</v>
      </c>
      <c r="K3" s="62">
        <f>IFERROR((J3/J5),0)</f>
        <v>0</v>
      </c>
      <c r="L3" s="82"/>
      <c r="M3" s="82"/>
      <c r="N3" s="82"/>
      <c r="P3" s="73" t="s">
        <v>13</v>
      </c>
      <c r="Q3" s="133">
        <f>SUMIF(C3:C204,P3,G3:G204)</f>
        <v>0</v>
      </c>
      <c r="R3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3" s="8">
        <f>COUNTIF(Tabela2734451224771071419605718086919686530[Currency],Tabela163344323761061318573707585909585429[[#This Row],[Currency]])</f>
        <v>0</v>
      </c>
      <c r="T3" s="10">
        <f>COUNTIFS(Tabela2734451224771071419605718086919686530[Currency],Tabela163344323761061318573707585909585429[[#This Row],[Currency]],Tabela2734451224771071419605718086919686530[Profit],"&gt;0")</f>
        <v>0</v>
      </c>
      <c r="U3" s="11">
        <f>COUNTIFS(Tabela2734451224771071419605718086919686530[Currency],Tabela163344323761061318573707585909585429[[#This Row],[Currency]],Tabela2734451224771071419605718086919686530[Profit],"&lt;0")</f>
        <v>0</v>
      </c>
    </row>
    <row r="4" spans="2:21" ht="15.75">
      <c r="B4" s="56"/>
      <c r="C4" s="25"/>
      <c r="D4" s="25"/>
      <c r="E4" s="27"/>
      <c r="F4" s="167">
        <f>IF(AND(EXACT(D4,"CPS_5m"),EXACT(E4,"Win")),'Input Data'!E2,0)+IF(AND(EXACT(D4,"CPS_5m"),EXACT(E4,"Loss")),'Input Data'!E3,0)+IF(AND(EXACT(D4,"CPS_60s"),EXACT(E4,"Win")),'Input Data'!D2,0)+IF(AND(EXACT(D4,"CPS_60s"),EXACT(E4,"Loss")),'Input Data'!D3,0)</f>
        <v>0</v>
      </c>
      <c r="G4" s="81">
        <f>IF(AND(EXACT(D4,"CPS_5m"),EXACT(E4,"Win")),'Input Data'!G2,0)+IF(AND(EXACT(D4,"CPS_5m"),EXACT(E4,"Loss")),'Input Data'!G3,0)+IF(AND(EXACT(D4,"CPS_60s"),EXACT(E4,"Win")),'Input Data'!F2,0)+IF(AND(EXACT(D4,"CPS_60s"),EXACT(E4,"Loss")),'Input Data'!F3,0)</f>
        <v>0</v>
      </c>
      <c r="H4" s="82"/>
      <c r="I4" s="11" t="s">
        <v>52</v>
      </c>
      <c r="J4" s="11">
        <f>K15</f>
        <v>0</v>
      </c>
      <c r="K4" s="63">
        <f>IFERROR((J4/J5),0)</f>
        <v>0</v>
      </c>
      <c r="L4" s="82"/>
      <c r="M4" s="82"/>
      <c r="N4" s="82"/>
      <c r="P4" s="74" t="s">
        <v>14</v>
      </c>
      <c r="Q4" s="133">
        <f>SUMIF(C3:C204,P4,G3:G204)</f>
        <v>0</v>
      </c>
      <c r="R4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4" s="8">
        <f>COUNTIF(Tabela2734451224771071419605718086919686530[Currency],Tabela163344323761061318573707585909585429[[#This Row],[Currency]])</f>
        <v>0</v>
      </c>
      <c r="T4" s="10">
        <f>COUNTIFS(Tabela2734451224771071419605718086919686530[Currency],Tabela163344323761061318573707585909585429[[#This Row],[Currency]],Tabela2734451224771071419605718086919686530[Profit],"&gt;0")</f>
        <v>0</v>
      </c>
      <c r="U4" s="11">
        <f>COUNTIFS(Tabela2734451224771071419605718086919686530[Currency],Tabela163344323761061318573707585909585429[[#This Row],[Currency]],Tabela2734451224771071419605718086919686530[Profit],"&lt;0")</f>
        <v>0</v>
      </c>
    </row>
    <row r="5" spans="2:21" ht="15.75">
      <c r="B5" s="56"/>
      <c r="C5" s="25"/>
      <c r="D5" s="25"/>
      <c r="E5" s="27"/>
      <c r="F5" s="167">
        <f>IF(AND(EXACT(D5,"CPS_5m"),EXACT(E5,"Win")),'Input Data'!E2,0)+IF(AND(EXACT(D5,"CPS_5m"),EXACT(E5,"Loss")),'Input Data'!E3,0)+IF(AND(EXACT(D5,"CPS_60s"),EXACT(E5,"Win")),'Input Data'!D2,0)+IF(AND(EXACT(D5,"CPS_60s"),EXACT(E5,"Loss")),'Input Data'!D3,0)</f>
        <v>0</v>
      </c>
      <c r="G5" s="81">
        <f>IF(AND(EXACT(D5,"CPS_5m"),EXACT(E5,"Win")),'Input Data'!G2,0)+IF(AND(EXACT(D5,"CPS_5m"),EXACT(E5,"Loss")),'Input Data'!G3,0)+IF(AND(EXACT(D5,"CPS_60s"),EXACT(E5,"Win")),'Input Data'!F2,0)+IF(AND(EXACT(D5,"CPS_60s"),EXACT(E5,"Loss")),'Input Data'!F3,0)</f>
        <v>0</v>
      </c>
      <c r="H5" s="82"/>
      <c r="I5" s="68"/>
      <c r="J5" s="68">
        <f>SUM(J3:J4)</f>
        <v>0</v>
      </c>
      <c r="K5" s="68"/>
      <c r="L5" s="82"/>
      <c r="M5" s="82"/>
      <c r="N5" s="82"/>
      <c r="P5" s="71" t="s">
        <v>15</v>
      </c>
      <c r="Q5" s="133">
        <f>SUMIF(C3:C204,P5,G3:G204)</f>
        <v>0</v>
      </c>
      <c r="R5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5" s="8">
        <f>COUNTIF(Tabela2734451224771071419605718086919686530[Currency],Tabela163344323761061318573707585909585429[[#This Row],[Currency]])</f>
        <v>0</v>
      </c>
      <c r="T5" s="10">
        <f>COUNTIFS(Tabela2734451224771071419605718086919686530[Currency],Tabela163344323761061318573707585909585429[[#This Row],[Currency]],Tabela2734451224771071419605718086919686530[Profit],"&gt;0")</f>
        <v>0</v>
      </c>
      <c r="U5" s="11">
        <f>COUNTIFS(Tabela2734451224771071419605718086919686530[Currency],Tabela163344323761061318573707585909585429[[#This Row],[Currency]],Tabela2734451224771071419605718086919686530[Profit],"&lt;0")</f>
        <v>0</v>
      </c>
    </row>
    <row r="6" spans="2:21" ht="15.75">
      <c r="B6" s="56"/>
      <c r="C6" s="25"/>
      <c r="D6" s="25"/>
      <c r="E6" s="27"/>
      <c r="F6" s="167">
        <f>IF(AND(EXACT(D6,"CPS_5m"),EXACT(E6,"Win")),'Input Data'!E2,0)+IF(AND(EXACT(D6,"CPS_5m"),EXACT(E6,"Loss")),'Input Data'!E3,0)+IF(AND(EXACT(D6,"CPS_60s"),EXACT(E6,"Win")),'Input Data'!D2,0)+IF(AND(EXACT(D6,"CPS_60s"),EXACT(E6,"Loss")),'Input Data'!D3,0)</f>
        <v>0</v>
      </c>
      <c r="G6" s="81">
        <f>IF(AND(EXACT(D6,"CPS_5m"),EXACT(E6,"Win")),'Input Data'!G2,0)+IF(AND(EXACT(D6,"CPS_5m"),EXACT(E6,"Loss")),'Input Data'!G3,0)+IF(AND(EXACT(D6,"CPS_60s"),EXACT(E6,"Win")),'Input Data'!F2,0)+IF(AND(EXACT(D6,"CPS_60s"),EXACT(E6,"Loss")),'Input Data'!F3,0)</f>
        <v>0</v>
      </c>
      <c r="H6" s="82"/>
      <c r="I6" s="9"/>
      <c r="J6" s="10"/>
      <c r="K6" s="11"/>
      <c r="L6" s="82"/>
      <c r="M6" s="82"/>
      <c r="N6" s="82"/>
      <c r="P6" s="75" t="s">
        <v>16</v>
      </c>
      <c r="Q6" s="133">
        <f>SUMIF(C3:C204,P6,G3:G204)</f>
        <v>0</v>
      </c>
      <c r="R6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6" s="8">
        <f>COUNTIF(Tabela2734451224771071419605718086919686530[Currency],Tabela163344323761061318573707585909585429[[#This Row],[Currency]])</f>
        <v>0</v>
      </c>
      <c r="T6" s="10">
        <f>COUNTIFS(Tabela2734451224771071419605718086919686530[Currency],Tabela163344323761061318573707585909585429[[#This Row],[Currency]],Tabela2734451224771071419605718086919686530[Profit],"&gt;0")</f>
        <v>0</v>
      </c>
      <c r="U6" s="11">
        <f>COUNTIFS(Tabela2734451224771071419605718086919686530[Currency],Tabela163344323761061318573707585909585429[[#This Row],[Currency]],Tabela2734451224771071419605718086919686530[Profit],"&lt;0")</f>
        <v>0</v>
      </c>
    </row>
    <row r="7" spans="2:21" ht="15.75">
      <c r="B7" s="56"/>
      <c r="C7" s="25"/>
      <c r="D7" s="25"/>
      <c r="E7" s="27"/>
      <c r="F7" s="167">
        <f>IF(AND(EXACT(D7,"CPS_5m"),EXACT(E7,"Win")),'Input Data'!E2,0)+IF(AND(EXACT(D7,"CPS_5m"),EXACT(E7,"Loss")),'Input Data'!E3,0)+IF(AND(EXACT(D7,"CPS_60s"),EXACT(E7,"Win")),'Input Data'!D2,0)+IF(AND(EXACT(D7,"CPS_60s"),EXACT(E7,"Loss")),'Input Data'!D3,0)</f>
        <v>0</v>
      </c>
      <c r="G7" s="81">
        <f>IF(AND(EXACT(D7,"CPS_5m"),EXACT(E7,"Win")),'Input Data'!G2,0)+IF(AND(EXACT(D7,"CPS_5m"),EXACT(E7,"Loss")),'Input Data'!G3,0)+IF(AND(EXACT(D7,"CPS_60s"),EXACT(E7,"Win")),'Input Data'!F2,0)+IF(AND(EXACT(D7,"CPS_60s"),EXACT(E7,"Loss")),'Input Data'!F3,0)</f>
        <v>0</v>
      </c>
      <c r="H7" s="82"/>
      <c r="I7" s="10"/>
      <c r="J7" s="69"/>
      <c r="K7" s="70"/>
      <c r="P7" s="76" t="s">
        <v>12</v>
      </c>
      <c r="Q7" s="133">
        <f>SUMIF(C3:C204,P7,G3:G204)</f>
        <v>0</v>
      </c>
      <c r="R7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7" s="8">
        <f>COUNTIF(Tabela2734451224771071419605718086919686530[Currency],Tabela163344323761061318573707585909585429[[#This Row],[Currency]])</f>
        <v>0</v>
      </c>
      <c r="T7" s="10">
        <f>COUNTIFS(Tabela2734451224771071419605718086919686530[Currency],Tabela163344323761061318573707585909585429[[#This Row],[Currency]],Tabela2734451224771071419605718086919686530[Profit],"&gt;0")</f>
        <v>0</v>
      </c>
      <c r="U7" s="11">
        <f>COUNTIFS(Tabela2734451224771071419605718086919686530[Currency],Tabela163344323761061318573707585909585429[[#This Row],[Currency]],Tabela2734451224771071419605718086919686530[Profit],"&lt;0")</f>
        <v>0</v>
      </c>
    </row>
    <row r="8" spans="2:21" ht="15.75">
      <c r="B8" s="56"/>
      <c r="C8" s="25"/>
      <c r="D8" s="25"/>
      <c r="E8" s="27"/>
      <c r="F8" s="167">
        <f>IF(AND(EXACT(D8,"CPS_5m"),EXACT(E8,"Win")),'Input Data'!E2,0)+IF(AND(EXACT(D8,"CPS_5m"),EXACT(E8,"Loss")),'Input Data'!E3,0)+IF(AND(EXACT(D8,"CPS_60s"),EXACT(E8,"Win")),'Input Data'!D2,0)+IF(AND(EXACT(D8,"CPS_60s"),EXACT(E8,"Loss")),'Input Data'!D3,0)</f>
        <v>0</v>
      </c>
      <c r="G8" s="81">
        <f>IF(AND(EXACT(D8,"CPS_5m"),EXACT(E8,"Win")),'Input Data'!G2,0)+IF(AND(EXACT(D8,"CPS_5m"),EXACT(E8,"Loss")),'Input Data'!G3,0)+IF(AND(EXACT(D8,"CPS_60s"),EXACT(E8,"Win")),'Input Data'!F2,0)+IF(AND(EXACT(D8,"CPS_60s"),EXACT(E8,"Loss")),'Input Data'!F3,0)</f>
        <v>0</v>
      </c>
      <c r="H8" s="82"/>
      <c r="I8" s="11"/>
      <c r="J8" s="69"/>
      <c r="K8" s="70"/>
      <c r="P8" s="77" t="s">
        <v>17</v>
      </c>
      <c r="Q8" s="133">
        <f>SUMIF(C3:C204,P8,G3:G204)</f>
        <v>0</v>
      </c>
      <c r="R8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8" s="8">
        <f>COUNTIF(Tabela2734451224771071419605718086919686530[Currency],Tabela163344323761061318573707585909585429[[#This Row],[Currency]])</f>
        <v>0</v>
      </c>
      <c r="T8" s="10">
        <f>COUNTIFS(Tabela2734451224771071419605718086919686530[Currency],Tabela163344323761061318573707585909585429[[#This Row],[Currency]],Tabela2734451224771071419605718086919686530[Profit],"&gt;0")</f>
        <v>0</v>
      </c>
      <c r="U8" s="11">
        <f>COUNTIFS(Tabela2734451224771071419605718086919686530[Currency],Tabela163344323761061318573707585909585429[[#This Row],[Currency]],Tabela2734451224771071419605718086919686530[Profit],"&lt;0")</f>
        <v>0</v>
      </c>
    </row>
    <row r="9" spans="2:21" ht="15.75">
      <c r="B9" s="56"/>
      <c r="C9" s="25"/>
      <c r="D9" s="25"/>
      <c r="E9" s="27"/>
      <c r="F9" s="167">
        <f>IF(AND(EXACT(D9,"CPS_5m"),EXACT(E9,"Win")),'Input Data'!E2,0)+IF(AND(EXACT(D9,"CPS_5m"),EXACT(E9,"Loss")),'Input Data'!E3,0)+IF(AND(EXACT(D9,"CPS_60s"),EXACT(E9,"Win")),'Input Data'!D2,0)+IF(AND(EXACT(D9,"CPS_60s"),EXACT(E9,"Loss")),'Input Data'!D3,0)</f>
        <v>0</v>
      </c>
      <c r="G9" s="81">
        <f>IF(AND(EXACT(D9,"CPS_5m"),EXACT(E9,"Win")),'Input Data'!G2,0)+IF(AND(EXACT(D9,"CPS_5m"),EXACT(E9,"Loss")),'Input Data'!G3,0)+IF(AND(EXACT(D9,"CPS_60s"),EXACT(E9,"Win")),'Input Data'!F2,0)+IF(AND(EXACT(D9,"CPS_60s"),EXACT(E9,"Loss")),'Input Data'!F3,0)</f>
        <v>0</v>
      </c>
      <c r="H9" s="82"/>
      <c r="I9" s="9" t="s">
        <v>2</v>
      </c>
      <c r="J9" s="133">
        <f>SUM(G3:G204)</f>
        <v>0</v>
      </c>
      <c r="K9" s="9"/>
      <c r="P9" s="78" t="s">
        <v>18</v>
      </c>
      <c r="Q9" s="133">
        <f>SUMIF(C3:C204,P9,G3:G204)</f>
        <v>0</v>
      </c>
      <c r="R9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9" s="8">
        <f>COUNTIF(Tabela2734451224771071419605718086919686530[Currency],Tabela163344323761061318573707585909585429[[#This Row],[Currency]])</f>
        <v>0</v>
      </c>
      <c r="T9" s="10">
        <f>COUNTIFS(Tabela2734451224771071419605718086919686530[Currency],Tabela163344323761061318573707585909585429[[#This Row],[Currency]],Tabela2734451224771071419605718086919686530[Profit],"&gt;0")</f>
        <v>0</v>
      </c>
      <c r="U9" s="11">
        <f>COUNTIFS(Tabela2734451224771071419605718086919686530[Currency],Tabela163344323761061318573707585909585429[[#This Row],[Currency]],Tabela2734451224771071419605718086919686530[Profit],"&lt;0")</f>
        <v>0</v>
      </c>
    </row>
    <row r="10" spans="2:21" ht="15.75">
      <c r="B10" s="56"/>
      <c r="C10" s="25"/>
      <c r="D10" s="25"/>
      <c r="E10" s="27"/>
      <c r="F10" s="167">
        <f>IF(AND(EXACT(D10,"CPS_5m"),EXACT(E10,"Win")),'Input Data'!E2,0)+IF(AND(EXACT(D10,"CPS_5m"),EXACT(E10,"Loss")),'Input Data'!E3,0)+IF(AND(EXACT(D10,"CPS_60s"),EXACT(E10,"Win")),'Input Data'!D2,0)+IF(AND(EXACT(D10,"CPS_60s"),EXACT(E10,"Loss")),'Input Data'!D3,0)</f>
        <v>0</v>
      </c>
      <c r="G10" s="81">
        <f>IF(AND(EXACT(D10,"CPS_5m"),EXACT(E10,"Win")),'Input Data'!G2,0)+IF(AND(EXACT(D10,"CPS_5m"),EXACT(E10,"Loss")),'Input Data'!G3,0)+IF(AND(EXACT(D10,"CPS_60s"),EXACT(E10,"Win")),'Input Data'!F2,0)+IF(AND(EXACT(D10,"CPS_60s"),EXACT(E10,"Loss")),'Input Data'!F3,0)</f>
        <v>0</v>
      </c>
      <c r="H10" s="82"/>
      <c r="P10" s="79" t="s">
        <v>19</v>
      </c>
      <c r="Q10" s="133">
        <f>SUMIF(C3:C204,P10,G3:G204)</f>
        <v>0</v>
      </c>
      <c r="R10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10" s="8">
        <f>COUNTIF(Tabela2734451224771071419605718086919686530[Currency],Tabela163344323761061318573707585909585429[[#This Row],[Currency]])</f>
        <v>0</v>
      </c>
      <c r="T10" s="10">
        <f>COUNTIFS(Tabela2734451224771071419605718086919686530[Currency],Tabela163344323761061318573707585909585429[[#This Row],[Currency]],Tabela2734451224771071419605718086919686530[Profit],"&gt;0")</f>
        <v>0</v>
      </c>
      <c r="U10" s="11">
        <f>COUNTIFS(Tabela2734451224771071419605718086919686530[Currency],Tabela163344323761061318573707585909585429[[#This Row],[Currency]],Tabela2734451224771071419605718086919686530[Profit],"&lt;0")</f>
        <v>0</v>
      </c>
    </row>
    <row r="11" spans="2:21" ht="15.75">
      <c r="B11" s="56"/>
      <c r="C11" s="25"/>
      <c r="D11" s="25"/>
      <c r="E11" s="27"/>
      <c r="F11" s="167">
        <f>IF(AND(EXACT(D11,"CPS_5m"),EXACT(E11,"Win")),'Input Data'!E2,0)+IF(AND(EXACT(D11,"CPS_5m"),EXACT(E11,"Loss")),'Input Data'!E3,0)+IF(AND(EXACT(D11,"CPS_60s"),EXACT(E11,"Win")),'Input Data'!D2,0)+IF(AND(EXACT(D11,"CPS_60s"),EXACT(E11,"Loss")),'Input Data'!D3,0)</f>
        <v>0</v>
      </c>
      <c r="G11" s="81">
        <f>IF(AND(EXACT(D11,"CPS_5m"),EXACT(E11,"Win")),'Input Data'!G2,0)+IF(AND(EXACT(D11,"CPS_5m"),EXACT(E11,"Loss")),'Input Data'!G3,0)+IF(AND(EXACT(D11,"CPS_60s"),EXACT(E11,"Win")),'Input Data'!F2,0)+IF(AND(EXACT(D11,"CPS_60s"),EXACT(E11,"Loss")),'Input Data'!F3,0)</f>
        <v>0</v>
      </c>
      <c r="H11" s="82"/>
      <c r="I11" s="3" t="s">
        <v>1</v>
      </c>
      <c r="J11" s="3" t="s">
        <v>8</v>
      </c>
      <c r="K11" s="3" t="s">
        <v>9</v>
      </c>
      <c r="L11" s="8" t="s">
        <v>11</v>
      </c>
      <c r="M11" s="9" t="s">
        <v>10</v>
      </c>
      <c r="N11" s="9" t="s">
        <v>30</v>
      </c>
      <c r="P11" s="80" t="s">
        <v>20</v>
      </c>
      <c r="Q11" s="133">
        <f>SUMIF(C3:C204,P11,G3:G204)</f>
        <v>0</v>
      </c>
      <c r="R11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11" s="8">
        <f>COUNTIF(Tabela2734451224771071419605718086919686530[Currency],Tabela163344323761061318573707585909585429[[#This Row],[Currency]])</f>
        <v>0</v>
      </c>
      <c r="T11" s="10">
        <f>COUNTIFS(Tabela2734451224771071419605718086919686530[Currency],Tabela163344323761061318573707585909585429[[#This Row],[Currency]],Tabela2734451224771071419605718086919686530[Profit],"&gt;0")</f>
        <v>0</v>
      </c>
      <c r="U11" s="11">
        <f>COUNTIFS(Tabela2734451224771071419605718086919686530[Currency],Tabela163344323761061318573707585909585429[[#This Row],[Currency]],Tabela2734451224771071419605718086919686530[Profit],"&lt;0")</f>
        <v>0</v>
      </c>
    </row>
    <row r="12" spans="2:21" ht="15.75">
      <c r="B12" s="56"/>
      <c r="C12" s="25"/>
      <c r="D12" s="25"/>
      <c r="E12" s="27"/>
      <c r="F12" s="167">
        <f>IF(AND(EXACT(D12,"CPS_5m"),EXACT(E12,"Win")),'Input Data'!E2,0)+IF(AND(EXACT(D12,"CPS_5m"),EXACT(E12,"Loss")),'Input Data'!E3,0)+IF(AND(EXACT(D12,"CPS_60s"),EXACT(E12,"Win")),'Input Data'!D2,0)+IF(AND(EXACT(D12,"CPS_60s"),EXACT(E12,"Loss")),'Input Data'!D3,0)</f>
        <v>0</v>
      </c>
      <c r="G12" s="81">
        <f>IF(AND(EXACT(D12,"CPS_5m"),EXACT(E12,"Win")),'Input Data'!G2,0)+IF(AND(EXACT(D12,"CPS_5m"),EXACT(E12,"Loss")),'Input Data'!G3,0)+IF(AND(EXACT(D12,"CPS_60s"),EXACT(E12,"Win")),'Input Data'!F2,0)+IF(AND(EXACT(D12,"CPS_60s"),EXACT(E12,"Loss")),'Input Data'!F3,0)</f>
        <v>0</v>
      </c>
      <c r="H12" s="82"/>
      <c r="I12" s="73" t="s">
        <v>50</v>
      </c>
      <c r="J12" s="60">
        <f>COUNTIFS(D3:D204,Tabla1374915267910916216210738288939888631[[#This Row],[Type]],G3:G204,"&gt;0")</f>
        <v>0</v>
      </c>
      <c r="K12" s="61">
        <f>COUNTIFS(D3:D204,Tabla1374915267910916216210738288939888631[[#This Row],[Type]],G3:G204,"&lt;0")</f>
        <v>0</v>
      </c>
      <c r="L12" s="62">
        <f>IFERROR(J12/(J12+K12),0)</f>
        <v>0</v>
      </c>
      <c r="M12" s="63">
        <f>IFERROR(K12/(J12+K12),0)</f>
        <v>0</v>
      </c>
      <c r="N12" s="133">
        <f>SUMIF(D3:D204,I12,G3:G204)</f>
        <v>0</v>
      </c>
      <c r="P12" s="75" t="s">
        <v>48</v>
      </c>
      <c r="Q12" s="133">
        <f>SUMIF(C3:C204,P12,G3:G204)</f>
        <v>0</v>
      </c>
      <c r="R12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12" s="8">
        <f>COUNTIF(Tabela2734451224771071419605718086919686530[Currency],Tabela163344323761061318573707585909585429[[#This Row],[Currency]])</f>
        <v>0</v>
      </c>
      <c r="T12" s="10">
        <f>COUNTIFS(Tabela2734451224771071419605718086919686530[Currency],Tabela163344323761061318573707585909585429[[#This Row],[Currency]],Tabela2734451224771071419605718086919686530[Profit],"&gt;0")</f>
        <v>0</v>
      </c>
      <c r="U12" s="11">
        <f>COUNTIFS(Tabela2734451224771071419605718086919686530[Currency],Tabela163344323761061318573707585909585429[[#This Row],[Currency]],Tabela2734451224771071419605718086919686530[Profit],"&lt;0")</f>
        <v>0</v>
      </c>
    </row>
    <row r="13" spans="2:21" ht="15.75">
      <c r="B13" s="56"/>
      <c r="C13" s="25"/>
      <c r="D13" s="25"/>
      <c r="E13" s="27"/>
      <c r="F13" s="167">
        <f>IF(AND(EXACT(D13,"CPS_5m"),EXACT(E13,"Win")),'Input Data'!E2,0)+IF(AND(EXACT(D13,"CPS_5m"),EXACT(E13,"Loss")),'Input Data'!E3,0)+IF(AND(EXACT(D13,"CPS_60s"),EXACT(E13,"Win")),'Input Data'!D2,0)+IF(AND(EXACT(D13,"CPS_60s"),EXACT(E13,"Loss")),'Input Data'!D3,0)</f>
        <v>0</v>
      </c>
      <c r="G13" s="81">
        <f>IF(AND(EXACT(D13,"CPS_5m"),EXACT(E13,"Win")),'Input Data'!G2,0)+IF(AND(EXACT(D13,"CPS_5m"),EXACT(E13,"Loss")),'Input Data'!G3,0)+IF(AND(EXACT(D13,"CPS_60s"),EXACT(E13,"Win")),'Input Data'!F2,0)+IF(AND(EXACT(D13,"CPS_60s"),EXACT(E13,"Loss")),'Input Data'!F3,0)</f>
        <v>0</v>
      </c>
      <c r="H13" s="82"/>
      <c r="I13" s="74" t="s">
        <v>51</v>
      </c>
      <c r="J13" s="60">
        <f>COUNTIFS(D3:D204,Tabla1374915267910916216210738288939888631[[#This Row],[Type]],G3:G204,"&gt;0")</f>
        <v>0</v>
      </c>
      <c r="K13" s="61">
        <f>COUNTIFS(D3:D204,Tabla1374915267910916216210738288939888631[[#This Row],[Type]],G3:G204,"&lt;0")</f>
        <v>0</v>
      </c>
      <c r="L13" s="62">
        <f>IFERROR(J13/(J13+K13),0)</f>
        <v>0</v>
      </c>
      <c r="M13" s="63">
        <f>IFERROR(K13/(J13+K13),0)</f>
        <v>0</v>
      </c>
      <c r="N13" s="133">
        <f>SUMIF(D3:D204,I13,G3:G204)</f>
        <v>0</v>
      </c>
      <c r="P13" s="36" t="s">
        <v>21</v>
      </c>
      <c r="Q13" s="133">
        <f>SUMIF(C3:C204,P13,G3:G204)</f>
        <v>0</v>
      </c>
      <c r="R13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13" s="8">
        <f>COUNTIF(Tabela2734451224771071419605718086919686530[Currency],Tabela163344323761061318573707585909585429[[#This Row],[Currency]])</f>
        <v>0</v>
      </c>
      <c r="T13" s="10">
        <f>COUNTIFS(Tabela2734451224771071419605718086919686530[Currency],Tabela163344323761061318573707585909585429[[#This Row],[Currency]],Tabela2734451224771071419605718086919686530[Profit],"&gt;0")</f>
        <v>0</v>
      </c>
      <c r="U13" s="11">
        <f>COUNTIFS(Tabela2734451224771071419605718086919686530[Currency],Tabela163344323761061318573707585909585429[[#This Row],[Currency]],Tabela2734451224771071419605718086919686530[Profit],"&lt;0")</f>
        <v>0</v>
      </c>
    </row>
    <row r="14" spans="2:21" ht="15.75">
      <c r="B14" s="56"/>
      <c r="C14" s="25"/>
      <c r="D14" s="25"/>
      <c r="E14" s="27"/>
      <c r="F14" s="167">
        <f>IF(AND(EXACT(D14,"CPS_5m"),EXACT(E14,"Win")),'Input Data'!E2,0)+IF(AND(EXACT(D14,"CPS_5m"),EXACT(E14,"Loss")),'Input Data'!E3,0)+IF(AND(EXACT(D14,"CPS_60s"),EXACT(E14,"Win")),'Input Data'!D2,0)+IF(AND(EXACT(D14,"CPS_60s"),EXACT(E14,"Loss")),'Input Data'!D3,0)</f>
        <v>0</v>
      </c>
      <c r="G14" s="81">
        <f>IF(AND(EXACT(D14,"CPS_5m"),EXACT(E14,"Win")),'Input Data'!G2,0)+IF(AND(EXACT(D14,"CPS_5m"),EXACT(E14,"Loss")),'Input Data'!G3,0)+IF(AND(EXACT(D14,"CPS_60s"),EXACT(E14,"Win")),'Input Data'!F2,0)+IF(AND(EXACT(D14,"CPS_60s"),EXACT(E14,"Loss")),'Input Data'!F3,0)</f>
        <v>0</v>
      </c>
      <c r="H14" s="82"/>
      <c r="I14" s="71"/>
      <c r="J14" s="60">
        <f>COUNTIFS(E3:E204,Tabla1374915267910916216210738288939888631[[#This Row],[Type]],G3:G204,"&gt;0")</f>
        <v>0</v>
      </c>
      <c r="K14" s="61">
        <f>COUNTIFS(E3:E204,Tabla1374915267910916216210738288939888631[[#This Row],[Type]],G3:G204,"&lt;0")</f>
        <v>0</v>
      </c>
      <c r="L14" s="62">
        <f>IFERROR(J14/(J14+K14),0)</f>
        <v>0</v>
      </c>
      <c r="M14" s="63">
        <f>IFERROR(K14/(J14+K14),0)</f>
        <v>0</v>
      </c>
      <c r="N14" s="133">
        <f>SUMIF(E3:E204,I14,G3:G204)</f>
        <v>0</v>
      </c>
      <c r="P14" s="37" t="s">
        <v>33</v>
      </c>
      <c r="Q14" s="133">
        <f>SUMIF(C3:C204,P14,G3:G204)</f>
        <v>0</v>
      </c>
      <c r="R14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14" s="8">
        <f>COUNTIF(Tabela2734451224771071419605718086919686530[Currency],Tabela163344323761061318573707585909585429[[#This Row],[Currency]])</f>
        <v>0</v>
      </c>
      <c r="T14" s="10">
        <f>COUNTIFS(Tabela2734451224771071419605718086919686530[Currency],Tabela163344323761061318573707585909585429[[#This Row],[Currency]],Tabela2734451224771071419605718086919686530[Profit],"&gt;0")</f>
        <v>0</v>
      </c>
      <c r="U14" s="11">
        <f>COUNTIFS(Tabela2734451224771071419605718086919686530[Currency],Tabela163344323761061318573707585909585429[[#This Row],[Currency]],Tabela2734451224771071419605718086919686530[Profit],"&lt;0")</f>
        <v>0</v>
      </c>
    </row>
    <row r="15" spans="2:21" ht="15.75">
      <c r="B15" s="56"/>
      <c r="C15" s="25"/>
      <c r="D15" s="25"/>
      <c r="E15" s="27"/>
      <c r="F15" s="167">
        <f>IF(AND(EXACT(D15,"CPS_5m"),EXACT(E15,"Win")),'Input Data'!E2,0)+IF(AND(EXACT(D15,"CPS_5m"),EXACT(E15,"Loss")),'Input Data'!E3,0)+IF(AND(EXACT(D15,"CPS_60s"),EXACT(E15,"Win")),'Input Data'!D2,0)+IF(AND(EXACT(D15,"CPS_60s"),EXACT(E15,"Loss")),'Input Data'!D3,0)</f>
        <v>0</v>
      </c>
      <c r="G15" s="81">
        <f>IF(AND(EXACT(D15,"CPS_5m"),EXACT(E15,"Win")),'Input Data'!G2,0)+IF(AND(EXACT(D15,"CPS_5m"),EXACT(E15,"Loss")),'Input Data'!G3,0)+IF(AND(EXACT(D15,"CPS_60s"),EXACT(E15,"Win")),'Input Data'!F2,0)+IF(AND(EXACT(D15,"CPS_60s"),EXACT(E15,"Loss")),'Input Data'!F3,0)</f>
        <v>0</v>
      </c>
      <c r="H15" s="82"/>
      <c r="I15" s="67" t="s">
        <v>7</v>
      </c>
      <c r="J15" s="64">
        <f>SUM(J12:J14)</f>
        <v>0</v>
      </c>
      <c r="K15" s="65">
        <f>SUM(K12:K14)</f>
        <v>0</v>
      </c>
      <c r="L15" s="66"/>
      <c r="M15" s="67"/>
      <c r="N15" s="133">
        <f>SUM(N12:N14)</f>
        <v>0</v>
      </c>
      <c r="P15" s="38" t="s">
        <v>22</v>
      </c>
      <c r="Q15" s="133">
        <f>SUMIF(C3:C204,P15,G3:G204)</f>
        <v>0</v>
      </c>
      <c r="R15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15" s="8">
        <f>COUNTIF(Tabela2734451224771071419605718086919686530[Currency],Tabela163344323761061318573707585909585429[[#This Row],[Currency]])</f>
        <v>0</v>
      </c>
      <c r="T15" s="10">
        <f>COUNTIFS(Tabela2734451224771071419605718086919686530[Currency],Tabela163344323761061318573707585909585429[[#This Row],[Currency]],Tabela2734451224771071419605718086919686530[Profit],"&gt;0")</f>
        <v>0</v>
      </c>
      <c r="U15" s="11">
        <f>COUNTIFS(Tabela2734451224771071419605718086919686530[Currency],Tabela163344323761061318573707585909585429[[#This Row],[Currency]],Tabela2734451224771071419605718086919686530[Profit],"&lt;0")</f>
        <v>0</v>
      </c>
    </row>
    <row r="16" spans="2:21" ht="15.75">
      <c r="B16" s="56"/>
      <c r="C16" s="25"/>
      <c r="D16" s="25"/>
      <c r="E16" s="27"/>
      <c r="F16" s="167">
        <f>IF(AND(EXACT(D16,"CPS_5m"),EXACT(E16,"Win")),'Input Data'!E2,0)+IF(AND(EXACT(D16,"CPS_5m"),EXACT(E16,"Loss")),'Input Data'!E3,0)+IF(AND(EXACT(D16,"CPS_60s"),EXACT(E16,"Win")),'Input Data'!D2,0)+IF(AND(EXACT(D16,"CPS_60s"),EXACT(E16,"Loss")),'Input Data'!D3,0)</f>
        <v>0</v>
      </c>
      <c r="G16" s="81">
        <f>IF(AND(EXACT(D16,"CPS_5m"),EXACT(E16,"Win")),'Input Data'!G2,0)+IF(AND(EXACT(D16,"CPS_5m"),EXACT(E16,"Loss")),'Input Data'!G3,0)+IF(AND(EXACT(D16,"CPS_60s"),EXACT(E16,"Win")),'Input Data'!F2,0)+IF(AND(EXACT(D16,"CPS_60s"),EXACT(E16,"Loss")),'Input Data'!F3,0)</f>
        <v>0</v>
      </c>
      <c r="H16" s="82"/>
      <c r="P16" s="39" t="s">
        <v>31</v>
      </c>
      <c r="Q16" s="133">
        <f>SUMIF(C3:C204,P16,G3:G204)</f>
        <v>0</v>
      </c>
      <c r="R16" s="44">
        <f>IFERROR((COUNTIFS(Tabela2734451224771071419605718086919686530[Currency],Tabela163344323761061318573707585909585429[[#This Row],[Currency]],Tabela2734451224771071419605718086919686530[Profit],"&gt;0"))/COUNTIF(Tabela2734451224771071419605718086919686530[Currency],Tabela163344323761061318573707585909585429[[#This Row],[Currency]]),0)</f>
        <v>0</v>
      </c>
      <c r="S16" s="8">
        <f>COUNTIF(Tabela2734451224771071419605718086919686530[Currency],Tabela163344323761061318573707585909585429[[#This Row],[Currency]])</f>
        <v>0</v>
      </c>
      <c r="T16" s="10">
        <f>COUNTIFS(Tabela2734451224771071419605718086919686530[Currency],Tabela163344323761061318573707585909585429[[#This Row],[Currency]],Tabela2734451224771071419605718086919686530[Profit],"&gt;0")</f>
        <v>0</v>
      </c>
      <c r="U16" s="11">
        <f>COUNTIFS(Tabela2734451224771071419605718086919686530[Currency],Tabela163344323761061318573707585909585429[[#This Row],[Currency]],Tabela2734451224771071419605718086919686530[Profit],"&lt;0")</f>
        <v>0</v>
      </c>
    </row>
    <row r="17" spans="2:23" ht="15.75">
      <c r="B17" s="56"/>
      <c r="C17" s="25"/>
      <c r="D17" s="25"/>
      <c r="E17" s="27"/>
      <c r="F17" s="167">
        <f>IF(AND(EXACT(D17,"CPS_5m"),EXACT(E17,"Win")),'Input Data'!E2,0)+IF(AND(EXACT(D17,"CPS_5m"),EXACT(E17,"Loss")),'Input Data'!E3,0)+IF(AND(EXACT(D17,"CPS_60s"),EXACT(E17,"Win")),'Input Data'!D2,0)+IF(AND(EXACT(D17,"CPS_60s"),EXACT(E17,"Loss")),'Input Data'!D3,0)</f>
        <v>0</v>
      </c>
      <c r="G17" s="81">
        <f>IF(AND(EXACT(D17,"CPS_5m"),EXACT(E17,"Win")),'Input Data'!G2,0)+IF(AND(EXACT(D17,"CPS_5m"),EXACT(E17,"Loss")),'Input Data'!G3,0)+IF(AND(EXACT(D17,"CPS_60s"),EXACT(E17,"Win")),'Input Data'!F2,0)+IF(AND(EXACT(D17,"CPS_60s"),EXACT(E17,"Loss")),'Input Data'!F3,0)</f>
        <v>0</v>
      </c>
      <c r="H17" s="82"/>
      <c r="I17" s="3" t="s">
        <v>23</v>
      </c>
      <c r="J17" s="3" t="s">
        <v>60</v>
      </c>
      <c r="K17" s="3" t="s">
        <v>54</v>
      </c>
      <c r="L17" s="181" t="s">
        <v>55</v>
      </c>
      <c r="M17" s="181"/>
      <c r="N17" s="82"/>
      <c r="P17" s="5" t="s">
        <v>2</v>
      </c>
      <c r="Q17" s="134">
        <f>SUM(Q3:Q16)</f>
        <v>0</v>
      </c>
      <c r="R17" s="6"/>
      <c r="S17" s="3">
        <f>SUBTOTAL(109,S3:S16)</f>
        <v>0</v>
      </c>
      <c r="T17" s="71">
        <f>SUBTOTAL(109,T3:T16)</f>
        <v>0</v>
      </c>
      <c r="U17" s="72">
        <f>SUBTOTAL(109,U3:U16)</f>
        <v>0</v>
      </c>
      <c r="W17" s="71"/>
    </row>
    <row r="18" spans="2:23" ht="15.75">
      <c r="B18" s="56"/>
      <c r="C18" s="25"/>
      <c r="D18" s="25"/>
      <c r="E18" s="27"/>
      <c r="F18" s="167">
        <f>IF(AND(EXACT(D18,"CPS_5m"),EXACT(E18,"Win")),'Input Data'!E2,0)+IF(AND(EXACT(D18,"CPS_5m"),EXACT(E18,"Loss")),'Input Data'!E3,0)+IF(AND(EXACT(D18,"CPS_60s"),EXACT(E18,"Win")),'Input Data'!D2,0)+IF(AND(EXACT(D18,"CPS_60s"),EXACT(E18,"Loss")),'Input Data'!D3,0)</f>
        <v>0</v>
      </c>
      <c r="G18" s="81">
        <f>IF(AND(EXACT(D18,"CPS_5m"),EXACT(E18,"Win")),'Input Data'!G2,0)+IF(AND(EXACT(D18,"CPS_5m"),EXACT(E18,"Loss")),'Input Data'!G3,0)+IF(AND(EXACT(D18,"CPS_60s"),EXACT(E18,"Win")),'Input Data'!F2,0)+IF(AND(EXACT(D18,"CPS_60s"),EXACT(E18,"Loss")),'Input Data'!F3,0)</f>
        <v>0</v>
      </c>
      <c r="H18" s="82"/>
      <c r="I18" s="100" t="s">
        <v>35</v>
      </c>
      <c r="J18" s="133">
        <f>SUMIF(B3:B204,I18,G3:G204)</f>
        <v>0</v>
      </c>
      <c r="K18" s="102">
        <f>SUMIF(B3:B204,I18,F3:F204)</f>
        <v>0</v>
      </c>
      <c r="L18" s="179" t="str">
        <f xml:space="preserve"> CONCATENATE(IF(Tabla3835461325781081520619728187929787722834[[#This Row],[POINTS]]&gt;='Input Data'!K7,"TAKE PROFIT",""),IF(Tabla3835461325781081520619728187929787722834[[#This Row],[POINTS]]&lt;='Input Data'!K8,"STOP LOSS",""))</f>
        <v/>
      </c>
      <c r="M18" s="180"/>
      <c r="N18" s="9"/>
    </row>
    <row r="19" spans="2:23" ht="15.75">
      <c r="B19" s="56"/>
      <c r="C19" s="25"/>
      <c r="D19" s="25"/>
      <c r="E19" s="27"/>
      <c r="F19" s="167">
        <f>IF(AND(EXACT(D19,"CPS_5m"),EXACT(E19,"Win")),'Input Data'!E2,0)+IF(AND(EXACT(D19,"CPS_5m"),EXACT(E19,"Loss")),'Input Data'!E3,0)+IF(AND(EXACT(D19,"CPS_60s"),EXACT(E19,"Win")),'Input Data'!D2,0)+IF(AND(EXACT(D19,"CPS_60s"),EXACT(E19,"Loss")),'Input Data'!D3,0)</f>
        <v>0</v>
      </c>
      <c r="G19" s="81">
        <f>IF(AND(EXACT(D19,"CPS_5m"),EXACT(E19,"Win")),'Input Data'!G2,0)+IF(AND(EXACT(D19,"CPS_5m"),EXACT(E19,"Loss")),'Input Data'!G3,0)+IF(AND(EXACT(D19,"CPS_60s"),EXACT(E19,"Win")),'Input Data'!F2,0)+IF(AND(EXACT(D19,"CPS_60s"),EXACT(E19,"Loss")),'Input Data'!F3,0)</f>
        <v>0</v>
      </c>
      <c r="I19" s="103" t="s">
        <v>36</v>
      </c>
      <c r="J19" s="133">
        <f>SUMIF(B4:B205,I19,G4:G205)</f>
        <v>0</v>
      </c>
      <c r="K19" s="102">
        <f>SUMIF(B4:B205,I19,F4:F205)</f>
        <v>0</v>
      </c>
      <c r="L19" s="179" t="str">
        <f xml:space="preserve"> CONCATENATE(IF(Tabla3835461325781081520619728187929787722834[[#This Row],[POINTS]]&gt;='Input Data'!K7,"TAKE PROFIT",""),IF(Tabla3835461325781081520619728187929787722834[[#This Row],[POINTS]]&lt;='Input Data'!K8,"STOP LOSS",""))</f>
        <v/>
      </c>
      <c r="M19" s="180"/>
      <c r="N19" s="11"/>
      <c r="P19" s="3" t="s">
        <v>23</v>
      </c>
      <c r="Q19" s="3" t="s">
        <v>2</v>
      </c>
      <c r="R19" s="3" t="s">
        <v>27</v>
      </c>
      <c r="S19" s="8" t="s">
        <v>25</v>
      </c>
      <c r="T19" s="9" t="s">
        <v>8</v>
      </c>
      <c r="U19" s="9" t="s">
        <v>32</v>
      </c>
    </row>
    <row r="20" spans="2:23" ht="15.75">
      <c r="B20" s="56"/>
      <c r="C20" s="25"/>
      <c r="D20" s="25"/>
      <c r="E20" s="27"/>
      <c r="F20" s="167">
        <f>IF(AND(EXACT(D20,"CPS_5m"),EXACT(E20,"Win")),'Input Data'!E2,0)+IF(AND(EXACT(D20,"CPS_5m"),EXACT(E20,"Loss")),'Input Data'!E3,0)+IF(AND(EXACT(D20,"CPS_60s"),EXACT(E20,"Win")),'Input Data'!D2,0)+IF(AND(EXACT(D20,"CPS_60s"),EXACT(E20,"Loss")),'Input Data'!D3,0)</f>
        <v>0</v>
      </c>
      <c r="G20" s="81">
        <f>IF(AND(EXACT(D20,"CPS_5m"),EXACT(E20,"Win")),'Input Data'!G2,0)+IF(AND(EXACT(D20,"CPS_5m"),EXACT(E20,"Loss")),'Input Data'!G3,0)+IF(AND(EXACT(D20,"CPS_60s"),EXACT(E20,"Win")),'Input Data'!F2,0)+IF(AND(EXACT(D20,"CPS_60s"),EXACT(E20,"Loss")),'Input Data'!F3,0)</f>
        <v>0</v>
      </c>
      <c r="I20" s="104" t="s">
        <v>37</v>
      </c>
      <c r="J20" s="133">
        <f>SUMIF(B5:B206,I20,G5:G206)</f>
        <v>0</v>
      </c>
      <c r="K20" s="102">
        <f>SUMIF(B5:B206,I20,F5:F206)</f>
        <v>0</v>
      </c>
      <c r="L20" s="179" t="str">
        <f xml:space="preserve"> CONCATENATE(IF(Tabla3835461325781081520619728187929787722834[[#This Row],[POINTS]]&gt;='Input Data'!K7,"TAKE PROFIT",""),IF(Tabla3835461325781081520619728187929787722834[[#This Row],[POINTS]]&lt;='Input Data'!K8,"STOP LOSS",""))</f>
        <v/>
      </c>
      <c r="M20" s="180"/>
      <c r="N20" s="11"/>
      <c r="P20" s="105" t="s">
        <v>35</v>
      </c>
      <c r="Q20" s="133">
        <f>SUMIF(B3:B204,P20,G3:G204)</f>
        <v>0</v>
      </c>
      <c r="R20" s="106">
        <f>IFERROR((COUNTIFS(Tabela2734451224771071419605718086919686530[Day],Tabla383546132578108152061972818792978772733[[#This Row],[Dia]],Tabela2734451224771071419605718086919686530[Profit],"&gt;0"))/COUNTIF(Tabela2734451224771071419605718086919686530[Day],Tabla383546132578108152061972818792978772733[[#This Row],[Dia]]),0)</f>
        <v>0</v>
      </c>
      <c r="S20" s="8">
        <f>COUNTIF(Tabela2734451224771071419605718086919686530[Day],Tabla383546132578108152061972818792978772733[[#This Row],[Dia]])</f>
        <v>0</v>
      </c>
      <c r="T20" s="10">
        <f>COUNTIFS(Tabela2734451224771071419605718086919686530[Day],Tabla383546132578108152061972818792978772733[[#This Row],[Dia]],Tabela2734451224771071419605718086919686530[Profit],"&gt;0")</f>
        <v>0</v>
      </c>
      <c r="U20" s="11">
        <f>COUNTIFS(Tabela2734451224771071419605718086919686530[Day],Tabla383546132578108152061972818792978772733[[#This Row],[Dia]],Tabela2734451224771071419605718086919686530[Profit],"&lt;0")</f>
        <v>0</v>
      </c>
    </row>
    <row r="21" spans="2:23" ht="15.75">
      <c r="B21" s="56"/>
      <c r="C21" s="25"/>
      <c r="D21" s="25"/>
      <c r="E21" s="27"/>
      <c r="F21" s="167">
        <f>IF(AND(EXACT(D21,"CPS_5m"),EXACT(E21,"Win")),'Input Data'!E2,0)+IF(AND(EXACT(D21,"CPS_5m"),EXACT(E21,"Loss")),'Input Data'!E3,0)+IF(AND(EXACT(D21,"CPS_60s"),EXACT(E21,"Win")),'Input Data'!D2,0)+IF(AND(EXACT(D21,"CPS_60s"),EXACT(E21,"Loss")),'Input Data'!D3,0)</f>
        <v>0</v>
      </c>
      <c r="G21" s="81">
        <f>IF(AND(EXACT(D21,"CPS_5m"),EXACT(E21,"Win")),'Input Data'!G2,0)+IF(AND(EXACT(D21,"CPS_5m"),EXACT(E21,"Loss")),'Input Data'!G3,0)+IF(AND(EXACT(D21,"CPS_60s"),EXACT(E21,"Win")),'Input Data'!F2,0)+IF(AND(EXACT(D21,"CPS_60s"),EXACT(E21,"Loss")),'Input Data'!F3,0)</f>
        <v>0</v>
      </c>
      <c r="I21" s="107" t="s">
        <v>38</v>
      </c>
      <c r="J21" s="133">
        <f>SUMIF(B6:B207,I21,G6:G207)</f>
        <v>0</v>
      </c>
      <c r="K21" s="102">
        <f>SUMIF(B6:B207,I21,F6:F207)</f>
        <v>0</v>
      </c>
      <c r="L21" s="179" t="str">
        <f xml:space="preserve"> CONCATENATE(IF(Tabla3835461325781081520619728187929787722834[[#This Row],[POINTS]]&gt;='Input Data'!K7,"TAKE PROFIT",""),IF(Tabla3835461325781081520619728187929787722834[[#This Row],[POINTS]]&lt;='Input Data'!K8,"STOP LOSS",""))</f>
        <v/>
      </c>
      <c r="M21" s="180"/>
      <c r="N21" s="11"/>
      <c r="P21" s="108" t="s">
        <v>36</v>
      </c>
      <c r="Q21" s="133">
        <f>SUMIF(B3:B204,P21,G3:G204)</f>
        <v>0</v>
      </c>
      <c r="R21" s="106">
        <f>IFERROR((COUNTIFS(Tabela2734451224771071419605718086919686530[Day],Tabla383546132578108152061972818792978772733[[#This Row],[Dia]],Tabela2734451224771071419605718086919686530[Profit],"&gt;0"))/COUNTIF(Tabela2734451224771071419605718086919686530[Day],Tabla383546132578108152061972818792978772733[[#This Row],[Dia]]),0)</f>
        <v>0</v>
      </c>
      <c r="S21" s="8">
        <f>COUNTIF(Tabela2734451224771071419605718086919686530[Day],Tabla383546132578108152061972818792978772733[[#This Row],[Dia]])</f>
        <v>0</v>
      </c>
      <c r="T21" s="10">
        <f>COUNTIFS(Tabela2734451224771071419605718086919686530[Day],Tabla383546132578108152061972818792978772733[[#This Row],[Dia]],Tabela2734451224771071419605718086919686530[Profit],"&gt;0")</f>
        <v>0</v>
      </c>
      <c r="U21" s="11">
        <f>COUNTIFS(Tabela2734451224771071419605718086919686530[Day],Tabla383546132578108152061972818792978772733[[#This Row],[Dia]],Tabela2734451224771071419605718086919686530[Profit],"&lt;0")</f>
        <v>0</v>
      </c>
    </row>
    <row r="22" spans="2:23" ht="15.75">
      <c r="B22" s="56"/>
      <c r="C22" s="58"/>
      <c r="D22" s="25"/>
      <c r="E22" s="27"/>
      <c r="F22" s="167">
        <f>IF(AND(EXACT(D22,"CPS_5m"),EXACT(E22,"Win")),'Input Data'!E2,0)+IF(AND(EXACT(D22,"CPS_5m"),EXACT(E22,"Loss")),'Input Data'!E3,0)+IF(AND(EXACT(D22,"CPS_60s"),EXACT(E22,"Win")),'Input Data'!D2,0)+IF(AND(EXACT(D22,"CPS_60s"),EXACT(E22,"Loss")),'Input Data'!D3,0)</f>
        <v>0</v>
      </c>
      <c r="G22" s="81">
        <f>IF(AND(EXACT(D22,"CPS_5m"),EXACT(E22,"Win")),'Input Data'!G2,0)+IF(AND(EXACT(D22,"CPS_5m"),EXACT(E22,"Loss")),'Input Data'!G3,0)+IF(AND(EXACT(D22,"CPS_60s"),EXACT(E22,"Win")),'Input Data'!F2,0)+IF(AND(EXACT(D22,"CPS_60s"),EXACT(E22,"Loss")),'Input Data'!F3,0)</f>
        <v>0</v>
      </c>
      <c r="I22" s="109" t="s">
        <v>39</v>
      </c>
      <c r="J22" s="133">
        <f>SUMIF(B7:B208,I22,G7:G208)</f>
        <v>0</v>
      </c>
      <c r="K22" s="102">
        <f>SUMIF(B7:B208,I22,F7:F208)</f>
        <v>0</v>
      </c>
      <c r="L22" s="179" t="str">
        <f xml:space="preserve"> CONCATENATE(IF(Tabla3835461325781081520619728187929787722834[[#This Row],[POINTS]]&gt;='Input Data'!K7,"TAKE PROFIT",""),IF(Tabla3835461325781081520619728187929787722834[[#This Row],[POINTS]]&lt;='Input Data'!K8,"STOP LOSS",""))</f>
        <v/>
      </c>
      <c r="M22" s="180"/>
      <c r="N22" s="11"/>
      <c r="P22" s="110" t="s">
        <v>37</v>
      </c>
      <c r="Q22" s="133">
        <f>SUMIF(B3:B204,P22,G3:G204)</f>
        <v>0</v>
      </c>
      <c r="R22" s="106">
        <f>IFERROR((COUNTIFS(Tabela2734451224771071419605718086919686530[Day],Tabla383546132578108152061972818792978772733[[#This Row],[Dia]],Tabela2734451224771071419605718086919686530[Profit],"&gt;0"))/COUNTIF(Tabela2734451224771071419605718086919686530[Day],Tabla383546132578108152061972818792978772733[[#This Row],[Dia]]),0)</f>
        <v>0</v>
      </c>
      <c r="S22" s="8">
        <f>COUNTIF(Tabela2734451224771071419605718086919686530[Day],Tabla383546132578108152061972818792978772733[[#This Row],[Dia]])</f>
        <v>0</v>
      </c>
      <c r="T22" s="10">
        <f>COUNTIFS(Tabela2734451224771071419605718086919686530[Day],Tabla383546132578108152061972818792978772733[[#This Row],[Dia]],Tabela2734451224771071419605718086919686530[Profit],"&gt;0")</f>
        <v>0</v>
      </c>
      <c r="U22" s="11">
        <f>COUNTIFS(Tabela2734451224771071419605718086919686530[Day],Tabla383546132578108152061972818792978772733[[#This Row],[Dia]],Tabela2734451224771071419605718086919686530[Profit],"&lt;0")</f>
        <v>0</v>
      </c>
    </row>
    <row r="23" spans="2:23" ht="15.75">
      <c r="B23" s="58"/>
      <c r="C23" s="58"/>
      <c r="D23" s="25"/>
      <c r="E23" s="27"/>
      <c r="F23" s="167">
        <f>IF(AND(EXACT(D23,"CPS_5m"),EXACT(E23,"Win")),'Input Data'!E2,0)+IF(AND(EXACT(D23,"CPS_5m"),EXACT(E23,"Loss")),'Input Data'!E3,0)+IF(AND(EXACT(D23,"CPS_60s"),EXACT(E23,"Win")),'Input Data'!D2,0)+IF(AND(EXACT(D23,"CPS_60s"),EXACT(E23,"Loss")),'Input Data'!D3,0)</f>
        <v>0</v>
      </c>
      <c r="G23" s="81">
        <f>IF(AND(EXACT(D23,"CPS_5m"),EXACT(E23,"Win")),'Input Data'!G2,0)+IF(AND(EXACT(D23,"CPS_5m"),EXACT(E23,"Loss")),'Input Data'!G3,0)+IF(AND(EXACT(D23,"CPS_60s"),EXACT(E23,"Win")),'Input Data'!F2,0)+IF(AND(EXACT(D23,"CPS_60s"),EXACT(E23,"Loss")),'Input Data'!F3,0)</f>
        <v>0</v>
      </c>
      <c r="M23" s="10"/>
      <c r="N23" s="11"/>
      <c r="P23" s="111" t="s">
        <v>38</v>
      </c>
      <c r="Q23" s="133">
        <f>SUMIF(B3:B204,P23,G3:G204)</f>
        <v>0</v>
      </c>
      <c r="R23" s="106">
        <f>IFERROR((COUNTIFS(Tabela2734451224771071419605718086919686530[Day],Tabla383546132578108152061972818792978772733[[#This Row],[Dia]],Tabela2734451224771071419605718086919686530[Profit],"&gt;0"))/COUNTIF(Tabela2734451224771071419605718086919686530[Day],Tabla383546132578108152061972818792978772733[[#This Row],[Dia]]),0)</f>
        <v>0</v>
      </c>
      <c r="S23" s="8">
        <f>COUNTIF(Tabela2734451224771071419605718086919686530[Day],Tabla383546132578108152061972818792978772733[[#This Row],[Dia]])</f>
        <v>0</v>
      </c>
      <c r="T23" s="10">
        <f>COUNTIFS(Tabela2734451224771071419605718086919686530[Day],Tabla383546132578108152061972818792978772733[[#This Row],[Dia]],Tabela2734451224771071419605718086919686530[Profit],"&gt;0")</f>
        <v>0</v>
      </c>
      <c r="U23" s="11">
        <f>COUNTIFS(Tabela2734451224771071419605718086919686530[Day],Tabla383546132578108152061972818792978772733[[#This Row],[Dia]],Tabela2734451224771071419605718086919686530[Profit],"&lt;0")</f>
        <v>0</v>
      </c>
    </row>
    <row r="24" spans="2:23" ht="15.75">
      <c r="B24" s="56"/>
      <c r="C24" s="58"/>
      <c r="D24" s="25"/>
      <c r="E24" s="27"/>
      <c r="F24" s="167">
        <f>IF(AND(EXACT(D24,"CPS_5m"),EXACT(E24,"Win")),'Input Data'!E2,0)+IF(AND(EXACT(D24,"CPS_5m"),EXACT(E24,"Loss")),'Input Data'!E3,0)+IF(AND(EXACT(D24,"CPS_60s"),EXACT(E24,"Win")),'Input Data'!D2,0)+IF(AND(EXACT(D24,"CPS_60s"),EXACT(E24,"Loss")),'Input Data'!D3,0)</f>
        <v>0</v>
      </c>
      <c r="G24" s="81">
        <f>IF(AND(EXACT(D24,"CPS_5m"),EXACT(E24,"Win")),'Input Data'!G2,0)+IF(AND(EXACT(D24,"CPS_5m"),EXACT(E24,"Loss")),'Input Data'!G3,0)+IF(AND(EXACT(D24,"CPS_60s"),EXACT(E24,"Win")),'Input Data'!F2,0)+IF(AND(EXACT(D24,"CPS_60s"),EXACT(E24,"Loss")),'Input Data'!F3,0)</f>
        <v>0</v>
      </c>
      <c r="P24" s="112" t="s">
        <v>39</v>
      </c>
      <c r="Q24" s="133">
        <f>SUMIF(B3:B204,P24,G3:G204)</f>
        <v>0</v>
      </c>
      <c r="R24" s="106">
        <f>IFERROR((COUNTIFS(Tabela2734451224771071419605718086919686530[Day],Tabla383546132578108152061972818792978772733[[#This Row],[Dia]],Tabela2734451224771071419605718086919686530[Profit],"&gt;0"))/COUNTIF(Tabela2734451224771071419605718086919686530[Day],Tabla383546132578108152061972818792978772733[[#This Row],[Dia]]),0)</f>
        <v>0</v>
      </c>
      <c r="S24" s="8">
        <f>COUNTIF(Tabela2734451224771071419605718086919686530[Day],Tabla383546132578108152061972818792978772733[[#This Row],[Dia]])</f>
        <v>0</v>
      </c>
      <c r="T24" s="10">
        <f>COUNTIFS(Tabela2734451224771071419605718086919686530[Day],Tabla383546132578108152061972818792978772733[[#This Row],[Dia]],Tabela2734451224771071419605718086919686530[Profit],"&gt;0")</f>
        <v>0</v>
      </c>
      <c r="U24" s="11">
        <f>COUNTIFS(Tabela2734451224771071419605718086919686530[Day],Tabla383546132578108152061972818792978772733[[#This Row],[Dia]],Tabela2734451224771071419605718086919686530[Profit],"&lt;0")</f>
        <v>0</v>
      </c>
    </row>
    <row r="25" spans="2:23" ht="15.75">
      <c r="B25" s="58"/>
      <c r="C25" s="58"/>
      <c r="D25" s="25"/>
      <c r="E25" s="27"/>
      <c r="F25" s="167">
        <f>IF(AND(EXACT(D25,"CPS_5m"),EXACT(E25,"Win")),'Input Data'!E2,0)+IF(AND(EXACT(D25,"CPS_5m"),EXACT(E25,"Loss")),'Input Data'!E3,0)+IF(AND(EXACT(D25,"CPS_60s"),EXACT(E25,"Win")),'Input Data'!D2,0)+IF(AND(EXACT(D25,"CPS_60s"),EXACT(E25,"Loss")),'Input Data'!D3,0)</f>
        <v>0</v>
      </c>
      <c r="G25" s="81">
        <f>IF(AND(EXACT(D25,"CPS_5m"),EXACT(E25,"Win")),'Input Data'!G2,0)+IF(AND(EXACT(D25,"CPS_5m"),EXACT(E25,"Loss")),'Input Data'!G3,0)+IF(AND(EXACT(D25,"CPS_60s"),EXACT(E25,"Win")),'Input Data'!F2,0)+IF(AND(EXACT(D25,"CPS_60s"),EXACT(E25,"Loss")),'Input Data'!F3,0)</f>
        <v>0</v>
      </c>
    </row>
    <row r="26" spans="2:23" ht="15.75">
      <c r="B26" s="58"/>
      <c r="C26" s="58"/>
      <c r="D26" s="25"/>
      <c r="E26" s="27"/>
      <c r="F26" s="167">
        <f>IF(AND(EXACT(D26,"CPS_5m"),EXACT(E26,"Win")),'Input Data'!E2,0)+IF(AND(EXACT(D26,"CPS_5m"),EXACT(E26,"Loss")),'Input Data'!E3,0)+IF(AND(EXACT(D26,"CPS_60s"),EXACT(E26,"Win")),'Input Data'!D2,0)+IF(AND(EXACT(D26,"CPS_60s"),EXACT(E26,"Loss")),'Input Data'!D3,0)</f>
        <v>0</v>
      </c>
      <c r="G26" s="81">
        <f>IF(AND(EXACT(D26,"CPS_5m"),EXACT(E26,"Win")),'Input Data'!G2,0)+IF(AND(EXACT(D26,"CPS_5m"),EXACT(E26,"Loss")),'Input Data'!G3,0)+IF(AND(EXACT(D26,"CPS_60s"),EXACT(E26,"Win")),'Input Data'!F2,0)+IF(AND(EXACT(D26,"CPS_60s"),EXACT(E26,"Loss")),'Input Data'!F3,0)</f>
        <v>0</v>
      </c>
      <c r="T26" s="3" t="str">
        <f>CONCATENATE(IF(ISERROR(VLOOKUP("CPS_60s",D26,1,0)), "","_S"),IF(ISERROR(VLOOKUP("CPS_5m",D26,1,0)), "","_M"))</f>
        <v/>
      </c>
    </row>
    <row r="27" spans="2:23" ht="15.75">
      <c r="B27" s="58"/>
      <c r="C27" s="58"/>
      <c r="D27" s="25"/>
      <c r="E27" s="27"/>
      <c r="F27" s="167">
        <f>IF(AND(EXACT(D27,"CPS_5m"),EXACT(E27,"Win")),'Input Data'!E2,0)+IF(AND(EXACT(D27,"CPS_5m"),EXACT(E27,"Loss")),'Input Data'!E3,0)+IF(AND(EXACT(D27,"CPS_60s"),EXACT(E27,"Win")),'Input Data'!D2,0)+IF(AND(EXACT(D27,"CPS_60s"),EXACT(E27,"Loss")),'Input Data'!D3,0)</f>
        <v>0</v>
      </c>
      <c r="G27" s="81">
        <f>IF(AND(EXACT(D27,"CPS_5m"),EXACT(E27,"Win")),'Input Data'!G2,0)+IF(AND(EXACT(D27,"CPS_5m"),EXACT(E27,"Loss")),'Input Data'!G3,0)+IF(AND(EXACT(D27,"CPS_60s"),EXACT(E27,"Win")),'Input Data'!F2,0)+IF(AND(EXACT(D27,"CPS_60s"),EXACT(E27,"Loss")),'Input Data'!F3,0)</f>
        <v>0</v>
      </c>
      <c r="T27" s="3" t="str">
        <f>CONCATENATE(IF(ISERROR(VLOOKUP("CPS_60s",D27,1,0)), "","_S"),IF(ISERROR(VLOOKUP("CPS_5m",D27,1,0)), "","_M"))</f>
        <v/>
      </c>
    </row>
    <row r="28" spans="2:23" ht="15.75">
      <c r="B28" s="56"/>
      <c r="C28" s="58"/>
      <c r="D28" s="25"/>
      <c r="E28" s="27"/>
      <c r="F28" s="167">
        <f>IF(AND(EXACT(D28,"CPS_5m"),EXACT(E28,"Win")),'Input Data'!E2,0)+IF(AND(EXACT(D28,"CPS_5m"),EXACT(E28,"Loss")),'Input Data'!E3,0)+IF(AND(EXACT(D28,"CPS_60s"),EXACT(E28,"Win")),'Input Data'!D2,0)+IF(AND(EXACT(D28,"CPS_60s"),EXACT(E28,"Loss")),'Input Data'!D3,0)</f>
        <v>0</v>
      </c>
      <c r="G28" s="81">
        <f>IF(AND(EXACT(D28,"CPS_5m"),EXACT(E28,"Win")),'Input Data'!G2,0)+IF(AND(EXACT(D28,"CPS_5m"),EXACT(E28,"Loss")),'Input Data'!G3,0)+IF(AND(EXACT(D28,"CPS_60s"),EXACT(E28,"Win")),'Input Data'!F2,0)+IF(AND(EXACT(D28,"CPS_60s"),EXACT(E28,"Loss")),'Input Data'!F3,0)</f>
        <v>0</v>
      </c>
      <c r="T28" s="3" t="str">
        <f>CONCATENATE(IF(ISERROR(VLOOKUP("CPS_60s",D28,1,0)), "","_S"),IF(ISERROR(VLOOKUP("CPS_5m",D28,1,0)), "","_M"))</f>
        <v/>
      </c>
    </row>
    <row r="29" spans="2:23" ht="15.75">
      <c r="B29" s="58"/>
      <c r="C29" s="58"/>
      <c r="D29" s="25"/>
      <c r="E29" s="27"/>
      <c r="F29" s="167">
        <f>IF(AND(EXACT(D29,"CPS_5m"),EXACT(E29,"Win")),'Input Data'!E2,0)+IF(AND(EXACT(D29,"CPS_5m"),EXACT(E29,"Loss")),'Input Data'!E3,0)+IF(AND(EXACT(D29,"CPS_60s"),EXACT(E29,"Win")),'Input Data'!D2,0)+IF(AND(EXACT(D29,"CPS_60s"),EXACT(E29,"Loss")),'Input Data'!D3,0)</f>
        <v>0</v>
      </c>
      <c r="G29" s="81">
        <f>IF(AND(EXACT(D29,"CPS_5m"),EXACT(E29,"Win")),'Input Data'!G2,0)+IF(AND(EXACT(D29,"CPS_5m"),EXACT(E29,"Loss")),'Input Data'!G3,0)+IF(AND(EXACT(D29,"CPS_60s"),EXACT(E29,"Win")),'Input Data'!F2,0)+IF(AND(EXACT(D29,"CPS_60s"),EXACT(E29,"Loss")),'Input Data'!F3,0)</f>
        <v>0</v>
      </c>
    </row>
    <row r="30" spans="2:23" ht="15.75">
      <c r="B30" s="56"/>
      <c r="C30" s="58"/>
      <c r="D30" s="25"/>
      <c r="E30" s="27"/>
      <c r="F30" s="167">
        <f>IF(AND(EXACT(D30,"CPS_5m"),EXACT(E30,"Win")),'Input Data'!E2,0)+IF(AND(EXACT(D30,"CPS_5m"),EXACT(E30,"Loss")),'Input Data'!E3,0)+IF(AND(EXACT(D30,"CPS_60s"),EXACT(E30,"Win")),'Input Data'!D2,0)+IF(AND(EXACT(D30,"CPS_60s"),EXACT(E30,"Loss")),'Input Data'!D3,0)</f>
        <v>0</v>
      </c>
      <c r="G30" s="81">
        <f>IF(AND(EXACT(D30,"CPS_5m"),EXACT(E30,"Win")),'Input Data'!G2,0)+IF(AND(EXACT(D30,"CPS_5m"),EXACT(E30,"Loss")),'Input Data'!G3,0)+IF(AND(EXACT(D30,"CPS_60s"),EXACT(E30,"Win")),'Input Data'!F2,0)+IF(AND(EXACT(D30,"CPS_60s"),EXACT(E30,"Loss")),'Input Data'!F3,0)</f>
        <v>0</v>
      </c>
    </row>
    <row r="31" spans="2:23" ht="15.75">
      <c r="B31" s="58"/>
      <c r="C31" s="58"/>
      <c r="D31" s="58"/>
      <c r="E31" s="27"/>
      <c r="F31" s="167">
        <f>IF(AND(EXACT(D31,"CPS_5m"),EXACT(E31,"Win")),'Input Data'!E2,0)+IF(AND(EXACT(D31,"CPS_5m"),EXACT(E31,"Loss")),'Input Data'!E3,0)+IF(AND(EXACT(D31,"CPS_60s"),EXACT(E31,"Win")),'Input Data'!D2,0)+IF(AND(EXACT(D31,"CPS_60s"),EXACT(E31,"Loss")),'Input Data'!D3,0)</f>
        <v>0</v>
      </c>
      <c r="G31" s="81">
        <f>IF(AND(EXACT(D31,"CPS_5m"),EXACT(E31,"Win")),'Input Data'!G2,0)+IF(AND(EXACT(D31,"CPS_5m"),EXACT(E31,"Loss")),'Input Data'!G3,0)+IF(AND(EXACT(D31,"CPS_60s"),EXACT(E31,"Win")),'Input Data'!F2,0)+IF(AND(EXACT(D31,"CPS_60s"),EXACT(E31,"Loss")),'Input Data'!F3,0)</f>
        <v>0</v>
      </c>
    </row>
    <row r="32" spans="2:23" ht="15.75">
      <c r="B32" s="58"/>
      <c r="C32" s="58"/>
      <c r="D32" s="58"/>
      <c r="E32" s="27"/>
      <c r="F32" s="167">
        <f>IF(AND(EXACT(D32,"CPS_5m"),EXACT(E32,"Win")),'Input Data'!E2,0)+IF(AND(EXACT(D32,"CPS_5m"),EXACT(E32,"Loss")),'Input Data'!E3,0)+IF(AND(EXACT(D32,"CPS_60s"),EXACT(E32,"Win")),'Input Data'!D2,0)+IF(AND(EXACT(D32,"CPS_60s"),EXACT(E32,"Loss")),'Input Data'!D3,0)</f>
        <v>0</v>
      </c>
      <c r="G32" s="81">
        <f>IF(AND(EXACT(D32,"CPS_5m"),EXACT(E32,"Win")),'Input Data'!G2,0)+IF(AND(EXACT(D32,"CPS_5m"),EXACT(E32,"Loss")),'Input Data'!G3,0)+IF(AND(EXACT(D32,"CPS_60s"),EXACT(E32,"Win")),'Input Data'!F2,0)+IF(AND(EXACT(D32,"CPS_60s"),EXACT(E32,"Loss")),'Input Data'!F3,0)</f>
        <v>0</v>
      </c>
    </row>
    <row r="33" spans="2:7" ht="15.75">
      <c r="B33" s="58"/>
      <c r="C33" s="58"/>
      <c r="D33" s="58"/>
      <c r="E33" s="27"/>
      <c r="F33" s="167">
        <f>IF(AND(EXACT(D33,"CPS_5m"),EXACT(E33,"Win")),'Input Data'!E2,0)+IF(AND(EXACT(D33,"CPS_5m"),EXACT(E33,"Loss")),'Input Data'!E3,0)+IF(AND(EXACT(D33,"CPS_60s"),EXACT(E33,"Win")),'Input Data'!D2,0)+IF(AND(EXACT(D33,"CPS_60s"),EXACT(E33,"Loss")),'Input Data'!D3,0)</f>
        <v>0</v>
      </c>
      <c r="G33" s="81">
        <f>IF(AND(EXACT(D33,"CPS_5m"),EXACT(E33,"Win")),'Input Data'!G2,0)+IF(AND(EXACT(D33,"CPS_5m"),EXACT(E33,"Loss")),'Input Data'!G3,0)+IF(AND(EXACT(D33,"CPS_60s"),EXACT(E33,"Win")),'Input Data'!F2,0)+IF(AND(EXACT(D33,"CPS_60s"),EXACT(E33,"Loss")),'Input Data'!F3,0)</f>
        <v>0</v>
      </c>
    </row>
    <row r="34" spans="2:7" ht="15.75">
      <c r="B34" s="58"/>
      <c r="C34" s="58"/>
      <c r="D34" s="58"/>
      <c r="E34" s="27"/>
      <c r="F34" s="167">
        <f>IF(AND(EXACT(D34,"CPS_5m"),EXACT(E34,"Win")),'Input Data'!E2,0)+IF(AND(EXACT(D34,"CPS_5m"),EXACT(E34,"Loss")),'Input Data'!E3,0)+IF(AND(EXACT(D34,"CPS_60s"),EXACT(E34,"Win")),'Input Data'!D2,0)+IF(AND(EXACT(D34,"CPS_60s"),EXACT(E34,"Loss")),'Input Data'!D3,0)</f>
        <v>0</v>
      </c>
      <c r="G34" s="81">
        <f>IF(AND(EXACT(D34,"CPS_5m"),EXACT(E34,"Win")),'Input Data'!G2,0)+IF(AND(EXACT(D34,"CPS_5m"),EXACT(E34,"Loss")),'Input Data'!G3,0)+IF(AND(EXACT(D34,"CPS_60s"),EXACT(E34,"Win")),'Input Data'!F2,0)+IF(AND(EXACT(D34,"CPS_60s"),EXACT(E34,"Loss")),'Input Data'!F3,0)</f>
        <v>0</v>
      </c>
    </row>
    <row r="35" spans="2:7" ht="15.75">
      <c r="B35" s="58"/>
      <c r="C35" s="58"/>
      <c r="D35" s="58"/>
      <c r="E35" s="27"/>
      <c r="F35" s="167">
        <f>IF(AND(EXACT(D35,"CPS_5m"),EXACT(E35,"Win")),'Input Data'!E2,0)+IF(AND(EXACT(D35,"CPS_5m"),EXACT(E35,"Loss")),'Input Data'!E3,0)+IF(AND(EXACT(D35,"CPS_60s"),EXACT(E35,"Win")),'Input Data'!D2,0)+IF(AND(EXACT(D35,"CPS_60s"),EXACT(E35,"Loss")),'Input Data'!D3,0)</f>
        <v>0</v>
      </c>
      <c r="G35" s="81">
        <f>IF(AND(EXACT(D35,"CPS_5m"),EXACT(E35,"Win")),'Input Data'!G2,0)+IF(AND(EXACT(D35,"CPS_5m"),EXACT(E35,"Loss")),'Input Data'!G3,0)+IF(AND(EXACT(D35,"CPS_60s"),EXACT(E35,"Win")),'Input Data'!F2,0)+IF(AND(EXACT(D35,"CPS_60s"),EXACT(E35,"Loss")),'Input Data'!F3,0)</f>
        <v>0</v>
      </c>
    </row>
    <row r="36" spans="2:7" ht="15.75">
      <c r="B36" s="58"/>
      <c r="C36" s="58"/>
      <c r="D36" s="58"/>
      <c r="E36" s="27"/>
      <c r="F36" s="167">
        <f>IF(AND(EXACT(D36,"CPS_5m"),EXACT(E36,"Win")),'Input Data'!E2,0)+IF(AND(EXACT(D36,"CPS_5m"),EXACT(E36,"Loss")),'Input Data'!E3,0)+IF(AND(EXACT(D36,"CPS_60s"),EXACT(E36,"Win")),'Input Data'!D2,0)+IF(AND(EXACT(D36,"CPS_60s"),EXACT(E36,"Loss")),'Input Data'!D3,0)</f>
        <v>0</v>
      </c>
      <c r="G36" s="81">
        <f>IF(AND(EXACT(D36,"CPS_5m"),EXACT(E36,"Win")),'Input Data'!G2,0)+IF(AND(EXACT(D36,"CPS_5m"),EXACT(E36,"Loss")),'Input Data'!G3,0)+IF(AND(EXACT(D36,"CPS_60s"),EXACT(E36,"Win")),'Input Data'!F2,0)+IF(AND(EXACT(D36,"CPS_60s"),EXACT(E36,"Loss")),'Input Data'!F3,0)</f>
        <v>0</v>
      </c>
    </row>
    <row r="37" spans="2:7" ht="15.75">
      <c r="B37" s="58"/>
      <c r="C37" s="25"/>
      <c r="D37" s="25"/>
      <c r="E37" s="27"/>
      <c r="F37" s="167">
        <f>IF(AND(EXACT(D37,"CPS_5m"),EXACT(E37,"Win")),'Input Data'!E2,0)+IF(AND(EXACT(D37,"CPS_5m"),EXACT(E37,"Loss")),'Input Data'!E3,0)+IF(AND(EXACT(D37,"CPS_60s"),EXACT(E37,"Win")),'Input Data'!D2,0)+IF(AND(EXACT(D37,"CPS_60s"),EXACT(E37,"Loss")),'Input Data'!D3,0)</f>
        <v>0</v>
      </c>
      <c r="G37" s="81">
        <f>IF(AND(EXACT(D37,"CPS_5m"),EXACT(E37,"Win")),'Input Data'!G2,0)+IF(AND(EXACT(D37,"CPS_5m"),EXACT(E37,"Loss")),'Input Data'!G3,0)+IF(AND(EXACT(D37,"CPS_60s"),EXACT(E37,"Win")),'Input Data'!F2,0)+IF(AND(EXACT(D37,"CPS_60s"),EXACT(E37,"Loss")),'Input Data'!F3,0)</f>
        <v>0</v>
      </c>
    </row>
    <row r="38" spans="2:7" ht="15.75">
      <c r="B38" s="58"/>
      <c r="C38" s="25"/>
      <c r="D38" s="25"/>
      <c r="E38" s="27"/>
      <c r="F38" s="167">
        <f>IF(AND(EXACT(D38,"CPS_5m"),EXACT(E38,"Win")),'Input Data'!E2,0)+IF(AND(EXACT(D38,"CPS_5m"),EXACT(E38,"Loss")),'Input Data'!E3,0)+IF(AND(EXACT(D38,"CPS_60s"),EXACT(E38,"Win")),'Input Data'!D2,0)+IF(AND(EXACT(D38,"CPS_60s"),EXACT(E38,"Loss")),'Input Data'!D3,0)</f>
        <v>0</v>
      </c>
      <c r="G38" s="81">
        <f>IF(AND(EXACT(D38,"CPS_5m"),EXACT(E38,"Win")),'Input Data'!G2,0)+IF(AND(EXACT(D38,"CPS_5m"),EXACT(E38,"Loss")),'Input Data'!G3,0)+IF(AND(EXACT(D38,"CPS_60s"),EXACT(E38,"Win")),'Input Data'!F2,0)+IF(AND(EXACT(D38,"CPS_60s"),EXACT(E38,"Loss")),'Input Data'!F3,0)</f>
        <v>0</v>
      </c>
    </row>
    <row r="39" spans="2:7" ht="15.75">
      <c r="B39" s="58"/>
      <c r="C39" s="25"/>
      <c r="D39" s="25"/>
      <c r="E39" s="27"/>
      <c r="F39" s="167">
        <f>IF(AND(EXACT(D39,"CPS_5m"),EXACT(E39,"Win")),'Input Data'!E2,0)+IF(AND(EXACT(D39,"CPS_5m"),EXACT(E39,"Loss")),'Input Data'!E3,0)+IF(AND(EXACT(D39,"CPS_60s"),EXACT(E39,"Win")),'Input Data'!D2,0)+IF(AND(EXACT(D39,"CPS_60s"),EXACT(E39,"Loss")),'Input Data'!D3,0)</f>
        <v>0</v>
      </c>
      <c r="G39" s="81">
        <f>IF(AND(EXACT(D39,"CPS_5m"),EXACT(E39,"Win")),'Input Data'!G2,0)+IF(AND(EXACT(D39,"CPS_5m"),EXACT(E39,"Loss")),'Input Data'!G3,0)+IF(AND(EXACT(D39,"CPS_60s"),EXACT(E39,"Win")),'Input Data'!F2,0)+IF(AND(EXACT(D39,"CPS_60s"),EXACT(E39,"Loss")),'Input Data'!F3,0)</f>
        <v>0</v>
      </c>
    </row>
    <row r="40" spans="2:7" ht="15.75">
      <c r="B40" s="58"/>
      <c r="C40" s="25"/>
      <c r="D40" s="25"/>
      <c r="E40" s="27"/>
      <c r="F40" s="167">
        <f>IF(AND(EXACT(D40,"CPS_5m"),EXACT(E40,"Win")),'Input Data'!E2,0)+IF(AND(EXACT(D40,"CPS_5m"),EXACT(E40,"Loss")),'Input Data'!E3,0)+IF(AND(EXACT(D40,"CPS_60s"),EXACT(E40,"Win")),'Input Data'!D2,0)+IF(AND(EXACT(D40,"CPS_60s"),EXACT(E40,"Loss")),'Input Data'!D3,0)</f>
        <v>0</v>
      </c>
      <c r="G40" s="81">
        <f>IF(AND(EXACT(D40,"CPS_5m"),EXACT(E40,"Win")),'Input Data'!G2,0)+IF(AND(EXACT(D40,"CPS_5m"),EXACT(E40,"Loss")),'Input Data'!G3,0)+IF(AND(EXACT(D40,"CPS_60s"),EXACT(E40,"Win")),'Input Data'!F2,0)+IF(AND(EXACT(D40,"CPS_60s"),EXACT(E40,"Loss")),'Input Data'!F3,0)</f>
        <v>0</v>
      </c>
    </row>
    <row r="41" spans="2:7" ht="15.75">
      <c r="B41" s="56"/>
      <c r="C41" s="25"/>
      <c r="D41" s="25"/>
      <c r="E41" s="27"/>
      <c r="F41" s="167">
        <f>IF(AND(EXACT(D41,"CPS_5m"),EXACT(E41,"Win")),'Input Data'!E2,0)+IF(AND(EXACT(D41,"CPS_5m"),EXACT(E41,"Loss")),'Input Data'!E3,0)+IF(AND(EXACT(D41,"CPS_60s"),EXACT(E41,"Win")),'Input Data'!D2,0)+IF(AND(EXACT(D41,"CPS_60s"),EXACT(E41,"Loss")),'Input Data'!D3,0)</f>
        <v>0</v>
      </c>
      <c r="G41" s="81">
        <f>IF(AND(EXACT(D41,"CPS_5m"),EXACT(E41,"Win")),'Input Data'!G2,0)+IF(AND(EXACT(D41,"CPS_5m"),EXACT(E41,"Loss")),'Input Data'!G3,0)+IF(AND(EXACT(D41,"CPS_60s"),EXACT(E41,"Win")),'Input Data'!F2,0)+IF(AND(EXACT(D41,"CPS_60s"),EXACT(E41,"Loss")),'Input Data'!F3,0)</f>
        <v>0</v>
      </c>
    </row>
    <row r="42" spans="2:7" ht="15.75">
      <c r="B42" s="58"/>
      <c r="C42" s="25"/>
      <c r="D42" s="25"/>
      <c r="E42" s="27"/>
      <c r="F42" s="167">
        <f>IF(AND(EXACT(D42,"CPS_5m"),EXACT(E42,"Win")),'Input Data'!E2,0)+IF(AND(EXACT(D42,"CPS_5m"),EXACT(E42,"Loss")),'Input Data'!E3,0)+IF(AND(EXACT(D42,"CPS_60s"),EXACT(E42,"Win")),'Input Data'!D2,0)+IF(AND(EXACT(D42,"CPS_60s"),EXACT(E42,"Loss")),'Input Data'!D3,0)</f>
        <v>0</v>
      </c>
      <c r="G42" s="81">
        <f>IF(AND(EXACT(D42,"CPS_5m"),EXACT(E42,"Win")),'Input Data'!G2,0)+IF(AND(EXACT(D42,"CPS_5m"),EXACT(E42,"Loss")),'Input Data'!G3,0)+IF(AND(EXACT(D42,"CPS_60s"),EXACT(E42,"Win")),'Input Data'!F2,0)+IF(AND(EXACT(D42,"CPS_60s"),EXACT(E42,"Loss")),'Input Data'!F3,0)</f>
        <v>0</v>
      </c>
    </row>
    <row r="43" spans="2:7" ht="15.75">
      <c r="B43" s="56"/>
      <c r="C43" s="25"/>
      <c r="D43" s="25"/>
      <c r="E43" s="27"/>
      <c r="F43" s="167">
        <f>IF(AND(EXACT(D43,"CPS_5m"),EXACT(E43,"Win")),'Input Data'!E2,0)+IF(AND(EXACT(D43,"CPS_5m"),EXACT(E43,"Loss")),'Input Data'!E3,0)+IF(AND(EXACT(D43,"CPS_60s"),EXACT(E43,"Win")),'Input Data'!D2,0)+IF(AND(EXACT(D43,"CPS_60s"),EXACT(E43,"Loss")),'Input Data'!D3,0)</f>
        <v>0</v>
      </c>
      <c r="G43" s="81">
        <f>IF(AND(EXACT(D43,"CPS_5m"),EXACT(E43,"Win")),'Input Data'!G2,0)+IF(AND(EXACT(D43,"CPS_5m"),EXACT(E43,"Loss")),'Input Data'!G3,0)+IF(AND(EXACT(D43,"CPS_60s"),EXACT(E43,"Win")),'Input Data'!F2,0)+IF(AND(EXACT(D43,"CPS_60s"),EXACT(E43,"Loss")),'Input Data'!F3,0)</f>
        <v>0</v>
      </c>
    </row>
    <row r="44" spans="2:7" ht="15.75">
      <c r="B44" s="58"/>
      <c r="C44" s="25"/>
      <c r="D44" s="25"/>
      <c r="E44" s="27"/>
      <c r="F44" s="167">
        <f>IF(AND(EXACT(D44,"CPS_5m"),EXACT(E44,"Win")),'Input Data'!E2,0)+IF(AND(EXACT(D44,"CPS_5m"),EXACT(E44,"Loss")),'Input Data'!E3,0)+IF(AND(EXACT(D44,"CPS_60s"),EXACT(E44,"Win")),'Input Data'!D2,0)+IF(AND(EXACT(D44,"CPS_60s"),EXACT(E44,"Loss")),'Input Data'!D3,0)</f>
        <v>0</v>
      </c>
      <c r="G44" s="81">
        <f>IF(AND(EXACT(D44,"CPS_5m"),EXACT(E44,"Win")),'Input Data'!G2,0)+IF(AND(EXACT(D44,"CPS_5m"),EXACT(E44,"Loss")),'Input Data'!G3,0)+IF(AND(EXACT(D44,"CPS_60s"),EXACT(E44,"Win")),'Input Data'!F2,0)+IF(AND(EXACT(D44,"CPS_60s"),EXACT(E44,"Loss")),'Input Data'!F3,0)</f>
        <v>0</v>
      </c>
    </row>
    <row r="45" spans="2:7" ht="15.75">
      <c r="B45" s="58"/>
      <c r="C45" s="25"/>
      <c r="D45" s="25"/>
      <c r="E45" s="27"/>
      <c r="F45" s="167">
        <f>IF(AND(EXACT(D45,"CPS_5m"),EXACT(E45,"Win")),'Input Data'!E2,0)+IF(AND(EXACT(D45,"CPS_5m"),EXACT(E45,"Loss")),'Input Data'!E3,0)+IF(AND(EXACT(D45,"CPS_60s"),EXACT(E45,"Win")),'Input Data'!D2,0)+IF(AND(EXACT(D45,"CPS_60s"),EXACT(E45,"Loss")),'Input Data'!D3,0)</f>
        <v>0</v>
      </c>
      <c r="G45" s="81">
        <f>IF(AND(EXACT(D45,"CPS_5m"),EXACT(E45,"Win")),'Input Data'!G2,0)+IF(AND(EXACT(D45,"CPS_5m"),EXACT(E45,"Loss")),'Input Data'!G3,0)+IF(AND(EXACT(D45,"CPS_60s"),EXACT(E45,"Win")),'Input Data'!F2,0)+IF(AND(EXACT(D45,"CPS_60s"),EXACT(E45,"Loss")),'Input Data'!F3,0)</f>
        <v>0</v>
      </c>
    </row>
    <row r="46" spans="2:7" ht="15.75">
      <c r="B46" s="56"/>
      <c r="C46" s="25"/>
      <c r="D46" s="25"/>
      <c r="E46" s="27"/>
      <c r="F46" s="167">
        <f>IF(AND(EXACT(D46,"CPS_5m"),EXACT(E46,"Win")),'Input Data'!E2,0)+IF(AND(EXACT(D46,"CPS_5m"),EXACT(E46,"Loss")),'Input Data'!E3,0)+IF(AND(EXACT(D46,"CPS_60s"),EXACT(E46,"Win")),'Input Data'!D2,0)+IF(AND(EXACT(D46,"CPS_60s"),EXACT(E46,"Loss")),'Input Data'!D3,0)</f>
        <v>0</v>
      </c>
      <c r="G46" s="81">
        <f>IF(AND(EXACT(D46,"CPS_5m"),EXACT(E46,"Win")),'Input Data'!G2,0)+IF(AND(EXACT(D46,"CPS_5m"),EXACT(E46,"Loss")),'Input Data'!G3,0)+IF(AND(EXACT(D46,"CPS_60s"),EXACT(E46,"Win")),'Input Data'!F2,0)+IF(AND(EXACT(D46,"CPS_60s"),EXACT(E46,"Loss")),'Input Data'!F3,0)</f>
        <v>0</v>
      </c>
    </row>
    <row r="47" spans="2:7" ht="15.75">
      <c r="B47" s="56"/>
      <c r="C47" s="25"/>
      <c r="D47" s="25"/>
      <c r="E47" s="27"/>
      <c r="F47" s="167">
        <f>IF(AND(EXACT(D47,"CPS_5m"),EXACT(E47,"Win")),'Input Data'!E2,0)+IF(AND(EXACT(D47,"CPS_5m"),EXACT(E47,"Loss")),'Input Data'!E3,0)+IF(AND(EXACT(D47,"CPS_60s"),EXACT(E47,"Win")),'Input Data'!D2,0)+IF(AND(EXACT(D47,"CPS_60s"),EXACT(E47,"Loss")),'Input Data'!D3,0)</f>
        <v>0</v>
      </c>
      <c r="G47" s="81">
        <f>IF(AND(EXACT(D47,"CPS_5m"),EXACT(E47,"Win")),'Input Data'!G2,0)+IF(AND(EXACT(D47,"CPS_5m"),EXACT(E47,"Loss")),'Input Data'!G3,0)+IF(AND(EXACT(D47,"CPS_60s"),EXACT(E47,"Win")),'Input Data'!F2,0)+IF(AND(EXACT(D47,"CPS_60s"),EXACT(E47,"Loss")),'Input Data'!F3,0)</f>
        <v>0</v>
      </c>
    </row>
    <row r="48" spans="2:7" ht="15.75">
      <c r="B48" s="56"/>
      <c r="C48" s="25"/>
      <c r="D48" s="25"/>
      <c r="E48" s="27"/>
      <c r="F48" s="167">
        <f>IF(AND(EXACT(D48,"CPS_5m"),EXACT(E48,"Win")),'Input Data'!E2,0)+IF(AND(EXACT(D48,"CPS_5m"),EXACT(E48,"Loss")),'Input Data'!E3,0)+IF(AND(EXACT(D48,"CPS_60s"),EXACT(E48,"Win")),'Input Data'!D2,0)+IF(AND(EXACT(D48,"CPS_60s"),EXACT(E48,"Loss")),'Input Data'!D3,0)</f>
        <v>0</v>
      </c>
      <c r="G48" s="81">
        <f>IF(AND(EXACT(D48,"CPS_5m"),EXACT(E48,"Win")),'Input Data'!G2,0)+IF(AND(EXACT(D48,"CPS_5m"),EXACT(E48,"Loss")),'Input Data'!G3,0)+IF(AND(EXACT(D48,"CPS_60s"),EXACT(E48,"Win")),'Input Data'!F2,0)+IF(AND(EXACT(D48,"CPS_60s"),EXACT(E48,"Loss")),'Input Data'!F3,0)</f>
        <v>0</v>
      </c>
    </row>
    <row r="49" spans="2:7" ht="15.75">
      <c r="B49" s="56"/>
      <c r="C49" s="25"/>
      <c r="D49" s="25"/>
      <c r="E49" s="27"/>
      <c r="F49" s="167">
        <f>IF(AND(EXACT(D49,"CPS_5m"),EXACT(E49,"Win")),'Input Data'!E2,0)+IF(AND(EXACT(D49,"CPS_5m"),EXACT(E49,"Loss")),'Input Data'!E3,0)+IF(AND(EXACT(D49,"CPS_60s"),EXACT(E49,"Win")),'Input Data'!D2,0)+IF(AND(EXACT(D49,"CPS_60s"),EXACT(E49,"Loss")),'Input Data'!D3,0)</f>
        <v>0</v>
      </c>
      <c r="G49" s="81">
        <f>IF(AND(EXACT(D49,"CPS_5m"),EXACT(E49,"Win")),'Input Data'!G2,0)+IF(AND(EXACT(D49,"CPS_5m"),EXACT(E49,"Loss")),'Input Data'!G3,0)+IF(AND(EXACT(D49,"CPS_60s"),EXACT(E49,"Win")),'Input Data'!F2,0)+IF(AND(EXACT(D49,"CPS_60s"),EXACT(E49,"Loss")),'Input Data'!F3,0)</f>
        <v>0</v>
      </c>
    </row>
    <row r="50" spans="2:7" ht="15.75">
      <c r="B50" s="56"/>
      <c r="C50" s="25"/>
      <c r="D50" s="25"/>
      <c r="E50" s="27"/>
      <c r="F50" s="167">
        <f>IF(AND(EXACT(D50,"CPS_5m"),EXACT(E50,"Win")),'Input Data'!E2,0)+IF(AND(EXACT(D50,"CPS_5m"),EXACT(E50,"Loss")),'Input Data'!E3,0)+IF(AND(EXACT(D50,"CPS_60s"),EXACT(E50,"Win")),'Input Data'!D2,0)+IF(AND(EXACT(D50,"CPS_60s"),EXACT(E50,"Loss")),'Input Data'!D3,0)</f>
        <v>0</v>
      </c>
      <c r="G50" s="81">
        <f>IF(AND(EXACT(D50,"CPS_5m"),EXACT(E50,"Win")),'Input Data'!G2,0)+IF(AND(EXACT(D50,"CPS_5m"),EXACT(E50,"Loss")),'Input Data'!G3,0)+IF(AND(EXACT(D50,"CPS_60s"),EXACT(E50,"Win")),'Input Data'!F2,0)+IF(AND(EXACT(D50,"CPS_60s"),EXACT(E50,"Loss")),'Input Data'!F3,0)</f>
        <v>0</v>
      </c>
    </row>
    <row r="51" spans="2:7" ht="15.75">
      <c r="B51" s="56"/>
      <c r="C51" s="25"/>
      <c r="D51" s="25"/>
      <c r="E51" s="27"/>
      <c r="F51" s="167">
        <f>IF(AND(EXACT(D51,"CPS_5m"),EXACT(E51,"Win")),'Input Data'!E2,0)+IF(AND(EXACT(D51,"CPS_5m"),EXACT(E51,"Loss")),'Input Data'!E3,0)+IF(AND(EXACT(D51,"CPS_60s"),EXACT(E51,"Win")),'Input Data'!D2,0)+IF(AND(EXACT(D51,"CPS_60s"),EXACT(E51,"Loss")),'Input Data'!D3,0)</f>
        <v>0</v>
      </c>
      <c r="G51" s="81">
        <f>IF(AND(EXACT(D51,"CPS_5m"),EXACT(E51,"Win")),'Input Data'!G2,0)+IF(AND(EXACT(D51,"CPS_5m"),EXACT(E51,"Loss")),'Input Data'!G3,0)+IF(AND(EXACT(D51,"CPS_60s"),EXACT(E51,"Win")),'Input Data'!F2,0)+IF(AND(EXACT(D51,"CPS_60s"),EXACT(E51,"Loss")),'Input Data'!F3,0)</f>
        <v>0</v>
      </c>
    </row>
    <row r="52" spans="2:7" ht="15.75">
      <c r="B52" s="56"/>
      <c r="C52" s="25"/>
      <c r="D52" s="25"/>
      <c r="E52" s="27"/>
      <c r="F52" s="167">
        <f>IF(AND(EXACT(D52,"CPS_5m"),EXACT(E52,"Win")),'Input Data'!E2,0)+IF(AND(EXACT(D52,"CPS_5m"),EXACT(E52,"Loss")),'Input Data'!E3,0)+IF(AND(EXACT(D52,"CPS_60s"),EXACT(E52,"Win")),'Input Data'!D2,0)+IF(AND(EXACT(D52,"CPS_60s"),EXACT(E52,"Loss")),'Input Data'!D3,0)</f>
        <v>0</v>
      </c>
      <c r="G52" s="81">
        <f>IF(AND(EXACT(D52,"CPS_5m"),EXACT(E52,"Win")),'Input Data'!G2,0)+IF(AND(EXACT(D52,"CPS_5m"),EXACT(E52,"Loss")),'Input Data'!G3,0)+IF(AND(EXACT(D52,"CPS_60s"),EXACT(E52,"Win")),'Input Data'!F2,0)+IF(AND(EXACT(D52,"CPS_60s"),EXACT(E52,"Loss")),'Input Data'!F3,0)</f>
        <v>0</v>
      </c>
    </row>
    <row r="53" spans="2:7" ht="15.75">
      <c r="B53" s="56"/>
      <c r="C53" s="25"/>
      <c r="D53" s="25"/>
      <c r="E53" s="27"/>
      <c r="F53" s="167">
        <f>IF(AND(EXACT(D53,"CPS_5m"),EXACT(E53,"Win")),'Input Data'!E2,0)+IF(AND(EXACT(D53,"CPS_5m"),EXACT(E53,"Loss")),'Input Data'!E3,0)+IF(AND(EXACT(D53,"CPS_60s"),EXACT(E53,"Win")),'Input Data'!D2,0)+IF(AND(EXACT(D53,"CPS_60s"),EXACT(E53,"Loss")),'Input Data'!D3,0)</f>
        <v>0</v>
      </c>
      <c r="G53" s="81">
        <f>IF(AND(EXACT(D53,"CPS_5m"),EXACT(E53,"Win")),'Input Data'!G2,0)+IF(AND(EXACT(D53,"CPS_5m"),EXACT(E53,"Loss")),'Input Data'!G3,0)+IF(AND(EXACT(D53,"CPS_60s"),EXACT(E53,"Win")),'Input Data'!F2,0)+IF(AND(EXACT(D53,"CPS_60s"),EXACT(E53,"Loss")),'Input Data'!F3,0)</f>
        <v>0</v>
      </c>
    </row>
    <row r="54" spans="2:7" ht="15.75">
      <c r="B54" s="56"/>
      <c r="C54" s="25"/>
      <c r="D54" s="25"/>
      <c r="E54" s="27"/>
      <c r="F54" s="167">
        <f>IF(AND(EXACT(D54,"CPS_5m"),EXACT(E54,"Win")),'Input Data'!E2,0)+IF(AND(EXACT(D54,"CPS_5m"),EXACT(E54,"Loss")),'Input Data'!E3,0)+IF(AND(EXACT(D54,"CPS_60s"),EXACT(E54,"Win")),'Input Data'!D2,0)+IF(AND(EXACT(D54,"CPS_60s"),EXACT(E54,"Loss")),'Input Data'!D3,0)</f>
        <v>0</v>
      </c>
      <c r="G54" s="81">
        <f>IF(AND(EXACT(D54,"CPS_5m"),EXACT(E54,"Win")),'Input Data'!G2,0)+IF(AND(EXACT(D54,"CPS_5m"),EXACT(E54,"Loss")),'Input Data'!G3,0)+IF(AND(EXACT(D54,"CPS_60s"),EXACT(E54,"Win")),'Input Data'!F2,0)+IF(AND(EXACT(D54,"CPS_60s"),EXACT(E54,"Loss")),'Input Data'!F3,0)</f>
        <v>0</v>
      </c>
    </row>
    <row r="55" spans="2:7" ht="15.75">
      <c r="B55" s="56"/>
      <c r="C55" s="25"/>
      <c r="D55" s="25"/>
      <c r="E55" s="27"/>
      <c r="F55" s="167">
        <f>IF(AND(EXACT(D55,"CPS_5m"),EXACT(E55,"Win")),'Input Data'!E2,0)+IF(AND(EXACT(D55,"CPS_5m"),EXACT(E55,"Loss")),'Input Data'!E3,0)+IF(AND(EXACT(D55,"CPS_60s"),EXACT(E55,"Win")),'Input Data'!D2,0)+IF(AND(EXACT(D55,"CPS_60s"),EXACT(E55,"Loss")),'Input Data'!D3,0)</f>
        <v>0</v>
      </c>
      <c r="G55" s="81">
        <f>IF(AND(EXACT(D55,"CPS_5m"),EXACT(E55,"Win")),'Input Data'!G2,0)+IF(AND(EXACT(D55,"CPS_5m"),EXACT(E55,"Loss")),'Input Data'!G3,0)+IF(AND(EXACT(D55,"CPS_60s"),EXACT(E55,"Win")),'Input Data'!F2,0)+IF(AND(EXACT(D55,"CPS_60s"),EXACT(E55,"Loss")),'Input Data'!F3,0)</f>
        <v>0</v>
      </c>
    </row>
    <row r="56" spans="2:7" ht="15.75">
      <c r="B56" s="56"/>
      <c r="C56" s="25"/>
      <c r="D56" s="25"/>
      <c r="E56" s="27"/>
      <c r="F56" s="167">
        <f>IF(AND(EXACT(D56,"CPS_5m"),EXACT(E56,"Win")),'Input Data'!E2,0)+IF(AND(EXACT(D56,"CPS_5m"),EXACT(E56,"Loss")),'Input Data'!E3,0)+IF(AND(EXACT(D56,"CPS_60s"),EXACT(E56,"Win")),'Input Data'!D2,0)+IF(AND(EXACT(D56,"CPS_60s"),EXACT(E56,"Loss")),'Input Data'!D3,0)</f>
        <v>0</v>
      </c>
      <c r="G56" s="81">
        <f>IF(AND(EXACT(D56,"CPS_5m"),EXACT(E56,"Win")),'Input Data'!G2,0)+IF(AND(EXACT(D56,"CPS_5m"),EXACT(E56,"Loss")),'Input Data'!G3,0)+IF(AND(EXACT(D56,"CPS_60s"),EXACT(E56,"Win")),'Input Data'!F2,0)+IF(AND(EXACT(D56,"CPS_60s"),EXACT(E56,"Loss")),'Input Data'!F3,0)</f>
        <v>0</v>
      </c>
    </row>
    <row r="57" spans="2:7" ht="15.75">
      <c r="B57" s="56"/>
      <c r="C57" s="25"/>
      <c r="D57" s="25"/>
      <c r="E57" s="27"/>
      <c r="F57" s="167">
        <f>IF(AND(EXACT(D57,"CPS_5m"),EXACT(E57,"Win")),'Input Data'!E2,0)+IF(AND(EXACT(D57,"CPS_5m"),EXACT(E57,"Loss")),'Input Data'!E3,0)+IF(AND(EXACT(D57,"CPS_60s"),EXACT(E57,"Win")),'Input Data'!D2,0)+IF(AND(EXACT(D57,"CPS_60s"),EXACT(E57,"Loss")),'Input Data'!D3,0)</f>
        <v>0</v>
      </c>
      <c r="G57" s="81">
        <f>IF(AND(EXACT(D57,"CPS_5m"),EXACT(E57,"Win")),'Input Data'!G2,0)+IF(AND(EXACT(D57,"CPS_5m"),EXACT(E57,"Loss")),'Input Data'!G3,0)+IF(AND(EXACT(D57,"CPS_60s"),EXACT(E57,"Win")),'Input Data'!F2,0)+IF(AND(EXACT(D57,"CPS_60s"),EXACT(E57,"Loss")),'Input Data'!F3,0)</f>
        <v>0</v>
      </c>
    </row>
    <row r="58" spans="2:7" ht="15.75">
      <c r="B58" s="56"/>
      <c r="C58" s="25"/>
      <c r="D58" s="25"/>
      <c r="E58" s="27"/>
      <c r="F58" s="167">
        <f>IF(AND(EXACT(D58,"CPS_5m"),EXACT(E58,"Win")),'Input Data'!E2,0)+IF(AND(EXACT(D58,"CPS_5m"),EXACT(E58,"Loss")),'Input Data'!E3,0)+IF(AND(EXACT(D58,"CPS_60s"),EXACT(E58,"Win")),'Input Data'!D2,0)+IF(AND(EXACT(D58,"CPS_60s"),EXACT(E58,"Loss")),'Input Data'!D3,0)</f>
        <v>0</v>
      </c>
      <c r="G58" s="81">
        <f>IF(AND(EXACT(D58,"CPS_5m"),EXACT(E58,"Win")),'Input Data'!G2,0)+IF(AND(EXACT(D58,"CPS_5m"),EXACT(E58,"Loss")),'Input Data'!G3,0)+IF(AND(EXACT(D58,"CPS_60s"),EXACT(E58,"Win")),'Input Data'!F2,0)+IF(AND(EXACT(D58,"CPS_60s"),EXACT(E58,"Loss")),'Input Data'!F3,0)</f>
        <v>0</v>
      </c>
    </row>
    <row r="59" spans="2:7" ht="15.75">
      <c r="B59" s="56"/>
      <c r="C59" s="25"/>
      <c r="D59" s="25"/>
      <c r="E59" s="27"/>
      <c r="F59" s="167">
        <f>IF(AND(EXACT(D59,"CPS_5m"),EXACT(E59,"Win")),'Input Data'!E2,0)+IF(AND(EXACT(D59,"CPS_5m"),EXACT(E59,"Loss")),'Input Data'!E3,0)+IF(AND(EXACT(D59,"CPS_60s"),EXACT(E59,"Win")),'Input Data'!D2,0)+IF(AND(EXACT(D59,"CPS_60s"),EXACT(E59,"Loss")),'Input Data'!D3,0)</f>
        <v>0</v>
      </c>
      <c r="G59" s="81">
        <f>IF(AND(EXACT(D59,"CPS_5m"),EXACT(E59,"Win")),'Input Data'!G2,0)+IF(AND(EXACT(D59,"CPS_5m"),EXACT(E59,"Loss")),'Input Data'!G3,0)+IF(AND(EXACT(D59,"CPS_60s"),EXACT(E59,"Win")),'Input Data'!F2,0)+IF(AND(EXACT(D59,"CPS_60s"),EXACT(E59,"Loss")),'Input Data'!F3,0)</f>
        <v>0</v>
      </c>
    </row>
    <row r="60" spans="2:7" ht="15.75">
      <c r="B60" s="56"/>
      <c r="C60" s="25"/>
      <c r="D60" s="25"/>
      <c r="E60" s="27"/>
      <c r="F60" s="167">
        <f>IF(AND(EXACT(D60,"CPS_5m"),EXACT(E60,"Win")),'Input Data'!E2,0)+IF(AND(EXACT(D60,"CPS_5m"),EXACT(E60,"Loss")),'Input Data'!E3,0)+IF(AND(EXACT(D60,"CPS_60s"),EXACT(E60,"Win")),'Input Data'!D2,0)+IF(AND(EXACT(D60,"CPS_60s"),EXACT(E60,"Loss")),'Input Data'!D3,0)</f>
        <v>0</v>
      </c>
      <c r="G60" s="81">
        <f>IF(AND(EXACT(D60,"CPS_5m"),EXACT(E60,"Win")),'Input Data'!G2,0)+IF(AND(EXACT(D60,"CPS_5m"),EXACT(E60,"Loss")),'Input Data'!G3,0)+IF(AND(EXACT(D60,"CPS_60s"),EXACT(E60,"Win")),'Input Data'!F2,0)+IF(AND(EXACT(D60,"CPS_60s"),EXACT(E60,"Loss")),'Input Data'!F3,0)</f>
        <v>0</v>
      </c>
    </row>
    <row r="61" spans="2:7" ht="15.75">
      <c r="B61" s="56"/>
      <c r="C61" s="25"/>
      <c r="D61" s="25"/>
      <c r="E61" s="27"/>
      <c r="F61" s="167">
        <f>IF(AND(EXACT(D61,"CPS_5m"),EXACT(E61,"Win")),'Input Data'!E2,0)+IF(AND(EXACT(D61,"CPS_5m"),EXACT(E61,"Loss")),'Input Data'!E3,0)+IF(AND(EXACT(D61,"CPS_60s"),EXACT(E61,"Win")),'Input Data'!D2,0)+IF(AND(EXACT(D61,"CPS_60s"),EXACT(E61,"Loss")),'Input Data'!D3,0)</f>
        <v>0</v>
      </c>
      <c r="G61" s="81">
        <f>IF(AND(EXACT(D61,"CPS_5m"),EXACT(E61,"Win")),'Input Data'!G2,0)+IF(AND(EXACT(D61,"CPS_5m"),EXACT(E61,"Loss")),'Input Data'!G3,0)+IF(AND(EXACT(D61,"CPS_60s"),EXACT(E61,"Win")),'Input Data'!F2,0)+IF(AND(EXACT(D61,"CPS_60s"),EXACT(E61,"Loss")),'Input Data'!F3,0)</f>
        <v>0</v>
      </c>
    </row>
    <row r="62" spans="2:7" ht="15.75">
      <c r="B62" s="56"/>
      <c r="C62" s="25"/>
      <c r="D62" s="25"/>
      <c r="E62" s="27"/>
      <c r="F62" s="167">
        <f>IF(AND(EXACT(D62,"CPS_5m"),EXACT(E62,"Win")),'Input Data'!E2,0)+IF(AND(EXACT(D62,"CPS_5m"),EXACT(E62,"Loss")),'Input Data'!E3,0)+IF(AND(EXACT(D62,"CPS_60s"),EXACT(E62,"Win")),'Input Data'!D2,0)+IF(AND(EXACT(D62,"CPS_60s"),EXACT(E62,"Loss")),'Input Data'!D3,0)</f>
        <v>0</v>
      </c>
      <c r="G62" s="81">
        <f>IF(AND(EXACT(D62,"CPS_5m"),EXACT(E62,"Win")),'Input Data'!G2,0)+IF(AND(EXACT(D62,"CPS_5m"),EXACT(E62,"Loss")),'Input Data'!G3,0)+IF(AND(EXACT(D62,"CPS_60s"),EXACT(E62,"Win")),'Input Data'!F2,0)+IF(AND(EXACT(D62,"CPS_60s"),EXACT(E62,"Loss")),'Input Data'!F3,0)</f>
        <v>0</v>
      </c>
    </row>
    <row r="63" spans="2:7" ht="15.75">
      <c r="B63" s="56"/>
      <c r="C63" s="25"/>
      <c r="D63" s="25"/>
      <c r="E63" s="27"/>
      <c r="F63" s="167">
        <f>IF(AND(EXACT(D63,"CPS_5m"),EXACT(E63,"Win")),'Input Data'!E2,0)+IF(AND(EXACT(D63,"CPS_5m"),EXACT(E63,"Loss")),'Input Data'!E3,0)+IF(AND(EXACT(D63,"CPS_60s"),EXACT(E63,"Win")),'Input Data'!D2,0)+IF(AND(EXACT(D63,"CPS_60s"),EXACT(E63,"Loss")),'Input Data'!D3,0)</f>
        <v>0</v>
      </c>
      <c r="G63" s="81">
        <f>IF(AND(EXACT(D63,"CPS_5m"),EXACT(E63,"Win")),'Input Data'!G2,0)+IF(AND(EXACT(D63,"CPS_5m"),EXACT(E63,"Loss")),'Input Data'!G3,0)+IF(AND(EXACT(D63,"CPS_60s"),EXACT(E63,"Win")),'Input Data'!F2,0)+IF(AND(EXACT(D63,"CPS_60s"),EXACT(E63,"Loss")),'Input Data'!F3,0)</f>
        <v>0</v>
      </c>
    </row>
    <row r="64" spans="2:7" ht="15.75">
      <c r="B64" s="56"/>
      <c r="C64" s="25"/>
      <c r="D64" s="25"/>
      <c r="E64" s="27"/>
      <c r="F64" s="167">
        <f>IF(AND(EXACT(D64,"CPS_5m"),EXACT(E64,"Win")),'Input Data'!E2,0)+IF(AND(EXACT(D64,"CPS_5m"),EXACT(E64,"Loss")),'Input Data'!E3,0)+IF(AND(EXACT(D64,"CPS_60s"),EXACT(E64,"Win")),'Input Data'!D2,0)+IF(AND(EXACT(D64,"CPS_60s"),EXACT(E64,"Loss")),'Input Data'!D3,0)</f>
        <v>0</v>
      </c>
      <c r="G64" s="81">
        <f>IF(AND(EXACT(D64,"CPS_5m"),EXACT(E64,"Win")),'Input Data'!G2,0)+IF(AND(EXACT(D64,"CPS_5m"),EXACT(E64,"Loss")),'Input Data'!G3,0)+IF(AND(EXACT(D64,"CPS_60s"),EXACT(E64,"Win")),'Input Data'!F2,0)+IF(AND(EXACT(D64,"CPS_60s"),EXACT(E64,"Loss")),'Input Data'!F3,0)</f>
        <v>0</v>
      </c>
    </row>
    <row r="65" spans="2:7" ht="15.75">
      <c r="B65" s="56"/>
      <c r="C65" s="25"/>
      <c r="D65" s="25"/>
      <c r="E65" s="27"/>
      <c r="F65" s="167">
        <f>IF(AND(EXACT(D65,"CPS_5m"),EXACT(E65,"Win")),'Input Data'!E2,0)+IF(AND(EXACT(D65,"CPS_5m"),EXACT(E65,"Loss")),'Input Data'!E3,0)+IF(AND(EXACT(D65,"CPS_60s"),EXACT(E65,"Win")),'Input Data'!D2,0)+IF(AND(EXACT(D65,"CPS_60s"),EXACT(E65,"Loss")),'Input Data'!D3,0)</f>
        <v>0</v>
      </c>
      <c r="G65" s="81">
        <f>IF(AND(EXACT(D65,"CPS_5m"),EXACT(E65,"Win")),'Input Data'!G2,0)+IF(AND(EXACT(D65,"CPS_5m"),EXACT(E65,"Loss")),'Input Data'!G3,0)+IF(AND(EXACT(D65,"CPS_60s"),EXACT(E65,"Win")),'Input Data'!F2,0)+IF(AND(EXACT(D65,"CPS_60s"),EXACT(E65,"Loss")),'Input Data'!F3,0)</f>
        <v>0</v>
      </c>
    </row>
    <row r="66" spans="2:7" ht="15.75">
      <c r="B66" s="56"/>
      <c r="C66" s="25"/>
      <c r="D66" s="25"/>
      <c r="E66" s="27"/>
      <c r="F66" s="167">
        <f>IF(AND(EXACT(D66,"CPS_5m"),EXACT(E66,"Win")),'Input Data'!E2,0)+IF(AND(EXACT(D66,"CPS_5m"),EXACT(E66,"Loss")),'Input Data'!E3,0)+IF(AND(EXACT(D66,"CPS_60s"),EXACT(E66,"Win")),'Input Data'!D2,0)+IF(AND(EXACT(D66,"CPS_60s"),EXACT(E66,"Loss")),'Input Data'!D3,0)</f>
        <v>0</v>
      </c>
      <c r="G66" s="81">
        <f>IF(AND(EXACT(D66,"CPS_5m"),EXACT(E66,"Win")),'Input Data'!G2,0)+IF(AND(EXACT(D66,"CPS_5m"),EXACT(E66,"Loss")),'Input Data'!G3,0)+IF(AND(EXACT(D66,"CPS_60s"),EXACT(E66,"Win")),'Input Data'!F2,0)+IF(AND(EXACT(D66,"CPS_60s"),EXACT(E66,"Loss")),'Input Data'!F3,0)</f>
        <v>0</v>
      </c>
    </row>
    <row r="67" spans="2:7" ht="15.75">
      <c r="B67" s="56"/>
      <c r="C67" s="25"/>
      <c r="D67" s="25"/>
      <c r="E67" s="27"/>
      <c r="F67" s="167">
        <f>IF(AND(EXACT(D67,"CPS_5m"),EXACT(E67,"Win")),'Input Data'!E2,0)+IF(AND(EXACT(D67,"CPS_5m"),EXACT(E67,"Loss")),'Input Data'!E3,0)+IF(AND(EXACT(D67,"CPS_60s"),EXACT(E67,"Win")),'Input Data'!D2,0)+IF(AND(EXACT(D67,"CPS_60s"),EXACT(E67,"Loss")),'Input Data'!D3,0)</f>
        <v>0</v>
      </c>
      <c r="G67" s="81">
        <f>IF(AND(EXACT(D67,"CPS_5m"),EXACT(E67,"Win")),'Input Data'!G2,0)+IF(AND(EXACT(D67,"CPS_5m"),EXACT(E67,"Loss")),'Input Data'!G3,0)+IF(AND(EXACT(D67,"CPS_60s"),EXACT(E67,"Win")),'Input Data'!F2,0)+IF(AND(EXACT(D67,"CPS_60s"),EXACT(E67,"Loss")),'Input Data'!F3,0)</f>
        <v>0</v>
      </c>
    </row>
    <row r="68" spans="2:7" ht="15.75">
      <c r="B68" s="56"/>
      <c r="C68" s="25"/>
      <c r="D68" s="25"/>
      <c r="E68" s="27"/>
      <c r="F68" s="167">
        <f>IF(AND(EXACT(D68,"CPS_5m"),EXACT(E68,"Win")),'Input Data'!E2,0)+IF(AND(EXACT(D68,"CPS_5m"),EXACT(E68,"Loss")),'Input Data'!E3,0)+IF(AND(EXACT(D68,"CPS_60s"),EXACT(E68,"Win")),'Input Data'!D2,0)+IF(AND(EXACT(D68,"CPS_60s"),EXACT(E68,"Loss")),'Input Data'!D3,0)</f>
        <v>0</v>
      </c>
      <c r="G68" s="81">
        <f>IF(AND(EXACT(D68,"CPS_5m"),EXACT(E68,"Win")),'Input Data'!G2,0)+IF(AND(EXACT(D68,"CPS_5m"),EXACT(E68,"Loss")),'Input Data'!G3,0)+IF(AND(EXACT(D68,"CPS_60s"),EXACT(E68,"Win")),'Input Data'!F2,0)+IF(AND(EXACT(D68,"CPS_60s"),EXACT(E68,"Loss")),'Input Data'!F3,0)</f>
        <v>0</v>
      </c>
    </row>
    <row r="69" spans="2:7" ht="15.75">
      <c r="B69" s="56"/>
      <c r="C69" s="25"/>
      <c r="D69" s="25"/>
      <c r="E69" s="27"/>
      <c r="F69" s="167">
        <f>IF(AND(EXACT(D69,"CPS_5m"),EXACT(E69,"Win")),'Input Data'!E2,0)+IF(AND(EXACT(D69,"CPS_5m"),EXACT(E69,"Loss")),'Input Data'!E3,0)+IF(AND(EXACT(D69,"CPS_60s"),EXACT(E69,"Win")),'Input Data'!D2,0)+IF(AND(EXACT(D69,"CPS_60s"),EXACT(E69,"Loss")),'Input Data'!D3,0)</f>
        <v>0</v>
      </c>
      <c r="G69" s="81">
        <f>IF(AND(EXACT(D69,"CPS_5m"),EXACT(E69,"Win")),'Input Data'!G2,0)+IF(AND(EXACT(D69,"CPS_5m"),EXACT(E69,"Loss")),'Input Data'!G3,0)+IF(AND(EXACT(D69,"CPS_60s"),EXACT(E69,"Win")),'Input Data'!F2,0)+IF(AND(EXACT(D69,"CPS_60s"),EXACT(E69,"Loss")),'Input Data'!F3,0)</f>
        <v>0</v>
      </c>
    </row>
    <row r="70" spans="2:7" ht="15.75">
      <c r="B70" s="56"/>
      <c r="C70" s="25"/>
      <c r="D70" s="25"/>
      <c r="E70" s="27"/>
      <c r="F70" s="167">
        <f>IF(AND(EXACT(D70,"CPS_5m"),EXACT(E70,"Win")),'Input Data'!E2,0)+IF(AND(EXACT(D70,"CPS_5m"),EXACT(E70,"Loss")),'Input Data'!E3,0)+IF(AND(EXACT(D70,"CPS_60s"),EXACT(E70,"Win")),'Input Data'!D2,0)+IF(AND(EXACT(D70,"CPS_60s"),EXACT(E70,"Loss")),'Input Data'!D3,0)</f>
        <v>0</v>
      </c>
      <c r="G70" s="81">
        <f>IF(AND(EXACT(D70,"CPS_5m"),EXACT(E70,"Win")),'Input Data'!G2,0)+IF(AND(EXACT(D70,"CPS_5m"),EXACT(E70,"Loss")),'Input Data'!G3,0)+IF(AND(EXACT(D70,"CPS_60s"),EXACT(E70,"Win")),'Input Data'!F2,0)+IF(AND(EXACT(D70,"CPS_60s"),EXACT(E70,"Loss")),'Input Data'!F3,0)</f>
        <v>0</v>
      </c>
    </row>
    <row r="71" spans="2:7" ht="15.75">
      <c r="B71" s="56"/>
      <c r="C71" s="25"/>
      <c r="D71" s="25"/>
      <c r="E71" s="27"/>
      <c r="F71" s="167">
        <f>IF(AND(EXACT(D71,"CPS_5m"),EXACT(E71,"Win")),'Input Data'!E2,0)+IF(AND(EXACT(D71,"CPS_5m"),EXACT(E71,"Loss")),'Input Data'!E3,0)+IF(AND(EXACT(D71,"CPS_60s"),EXACT(E71,"Win")),'Input Data'!D2,0)+IF(AND(EXACT(D71,"CPS_60s"),EXACT(E71,"Loss")),'Input Data'!D3,0)</f>
        <v>0</v>
      </c>
      <c r="G71" s="81">
        <f>IF(AND(EXACT(D71,"CPS_5m"),EXACT(E71,"Win")),'Input Data'!G2,0)+IF(AND(EXACT(D71,"CPS_5m"),EXACT(E71,"Loss")),'Input Data'!G3,0)+IF(AND(EXACT(D71,"CPS_60s"),EXACT(E71,"Win")),'Input Data'!F2,0)+IF(AND(EXACT(D71,"CPS_60s"),EXACT(E71,"Loss")),'Input Data'!F3,0)</f>
        <v>0</v>
      </c>
    </row>
    <row r="72" spans="2:7" ht="15.75">
      <c r="B72" s="56"/>
      <c r="C72" s="25"/>
      <c r="D72" s="25"/>
      <c r="E72" s="27"/>
      <c r="F72" s="167">
        <f>IF(AND(EXACT(D72,"CPS_5m"),EXACT(E72,"Win")),'Input Data'!E2,0)+IF(AND(EXACT(D72,"CPS_5m"),EXACT(E72,"Loss")),'Input Data'!E3,0)+IF(AND(EXACT(D72,"CPS_60s"),EXACT(E72,"Win")),'Input Data'!D2,0)+IF(AND(EXACT(D72,"CPS_60s"),EXACT(E72,"Loss")),'Input Data'!D3,0)</f>
        <v>0</v>
      </c>
      <c r="G72" s="81">
        <f>IF(AND(EXACT(D72,"CPS_5m"),EXACT(E72,"Win")),'Input Data'!G2,0)+IF(AND(EXACT(D72,"CPS_5m"),EXACT(E72,"Loss")),'Input Data'!G3,0)+IF(AND(EXACT(D72,"CPS_60s"),EXACT(E72,"Win")),'Input Data'!F2,0)+IF(AND(EXACT(D72,"CPS_60s"),EXACT(E72,"Loss")),'Input Data'!F3,0)</f>
        <v>0</v>
      </c>
    </row>
    <row r="73" spans="2:7" ht="15.75">
      <c r="B73" s="56"/>
      <c r="C73" s="25"/>
      <c r="D73" s="25"/>
      <c r="E73" s="27"/>
      <c r="F73" s="167">
        <f>IF(AND(EXACT(D73,"CPS_5m"),EXACT(E73,"Win")),'Input Data'!E2,0)+IF(AND(EXACT(D73,"CPS_5m"),EXACT(E73,"Loss")),'Input Data'!E3,0)+IF(AND(EXACT(D73,"CPS_60s"),EXACT(E73,"Win")),'Input Data'!D2,0)+IF(AND(EXACT(D73,"CPS_60s"),EXACT(E73,"Loss")),'Input Data'!D3,0)</f>
        <v>0</v>
      </c>
      <c r="G73" s="81">
        <f>IF(AND(EXACT(D73,"CPS_5m"),EXACT(E73,"Win")),'Input Data'!G2,0)+IF(AND(EXACT(D73,"CPS_5m"),EXACT(E73,"Loss")),'Input Data'!G3,0)+IF(AND(EXACT(D73,"CPS_60s"),EXACT(E73,"Win")),'Input Data'!F2,0)+IF(AND(EXACT(D73,"CPS_60s"),EXACT(E73,"Loss")),'Input Data'!F3,0)</f>
        <v>0</v>
      </c>
    </row>
    <row r="74" spans="2:7" ht="15.75">
      <c r="B74" s="56"/>
      <c r="C74" s="25"/>
      <c r="D74" s="25"/>
      <c r="E74" s="27"/>
      <c r="F74" s="167">
        <f>IF(AND(EXACT(D74,"CPS_5m"),EXACT(E74,"Win")),'Input Data'!E2,0)+IF(AND(EXACT(D74,"CPS_5m"),EXACT(E74,"Loss")),'Input Data'!E3,0)+IF(AND(EXACT(D74,"CPS_60s"),EXACT(E74,"Win")),'Input Data'!D2,0)+IF(AND(EXACT(D74,"CPS_60s"),EXACT(E74,"Loss")),'Input Data'!D3,0)</f>
        <v>0</v>
      </c>
      <c r="G74" s="81">
        <f>IF(AND(EXACT(D74,"CPS_5m"),EXACT(E74,"Win")),'Input Data'!G2,0)+IF(AND(EXACT(D74,"CPS_5m"),EXACT(E74,"Loss")),'Input Data'!G3,0)+IF(AND(EXACT(D74,"CPS_60s"),EXACT(E74,"Win")),'Input Data'!F2,0)+IF(AND(EXACT(D74,"CPS_60s"),EXACT(E74,"Loss")),'Input Data'!F3,0)</f>
        <v>0</v>
      </c>
    </row>
    <row r="75" spans="2:7" ht="15.75">
      <c r="B75" s="56"/>
      <c r="C75" s="25"/>
      <c r="D75" s="25"/>
      <c r="E75" s="27"/>
      <c r="F75" s="167">
        <f>IF(AND(EXACT(D75,"CPS_5m"),EXACT(E75,"Win")),'Input Data'!E2,0)+IF(AND(EXACT(D75,"CPS_5m"),EXACT(E75,"Loss")),'Input Data'!E3,0)+IF(AND(EXACT(D75,"CPS_60s"),EXACT(E75,"Win")),'Input Data'!D2,0)+IF(AND(EXACT(D75,"CPS_60s"),EXACT(E75,"Loss")),'Input Data'!D3,0)</f>
        <v>0</v>
      </c>
      <c r="G75" s="81">
        <f>IF(AND(EXACT(D75,"CPS_5m"),EXACT(E75,"Win")),'Input Data'!G2,0)+IF(AND(EXACT(D75,"CPS_5m"),EXACT(E75,"Loss")),'Input Data'!G3,0)+IF(AND(EXACT(D75,"CPS_60s"),EXACT(E75,"Win")),'Input Data'!F2,0)+IF(AND(EXACT(D75,"CPS_60s"),EXACT(E75,"Loss")),'Input Data'!F3,0)</f>
        <v>0</v>
      </c>
    </row>
    <row r="76" spans="2:7" ht="15.75">
      <c r="B76" s="56"/>
      <c r="C76" s="25"/>
      <c r="D76" s="25"/>
      <c r="E76" s="27"/>
      <c r="F76" s="167">
        <f>IF(AND(EXACT(D76,"CPS_5m"),EXACT(E76,"Win")),'Input Data'!E2,0)+IF(AND(EXACT(D76,"CPS_5m"),EXACT(E76,"Loss")),'Input Data'!E3,0)+IF(AND(EXACT(D76,"CPS_60s"),EXACT(E76,"Win")),'Input Data'!D2,0)+IF(AND(EXACT(D76,"CPS_60s"),EXACT(E76,"Loss")),'Input Data'!D3,0)</f>
        <v>0</v>
      </c>
      <c r="G76" s="81">
        <f>IF(AND(EXACT(D76,"CPS_5m"),EXACT(E76,"Win")),'Input Data'!G2,0)+IF(AND(EXACT(D76,"CPS_5m"),EXACT(E76,"Loss")),'Input Data'!G3,0)+IF(AND(EXACT(D76,"CPS_60s"),EXACT(E76,"Win")),'Input Data'!F2,0)+IF(AND(EXACT(D76,"CPS_60s"),EXACT(E76,"Loss")),'Input Data'!F3,0)</f>
        <v>0</v>
      </c>
    </row>
    <row r="77" spans="2:7" ht="15.75">
      <c r="B77" s="56"/>
      <c r="C77" s="25"/>
      <c r="D77" s="25"/>
      <c r="E77" s="27"/>
      <c r="F77" s="167">
        <f>IF(AND(EXACT(D77,"CPS_5m"),EXACT(E77,"Win")),'Input Data'!E2,0)+IF(AND(EXACT(D77,"CPS_5m"),EXACT(E77,"Loss")),'Input Data'!E3,0)+IF(AND(EXACT(D77,"CPS_60s"),EXACT(E77,"Win")),'Input Data'!D2,0)+IF(AND(EXACT(D77,"CPS_60s"),EXACT(E77,"Loss")),'Input Data'!D3,0)</f>
        <v>0</v>
      </c>
      <c r="G77" s="81">
        <f>IF(AND(EXACT(D77,"CPS_5m"),EXACT(E77,"Win")),'Input Data'!G2,0)+IF(AND(EXACT(D77,"CPS_5m"),EXACT(E77,"Loss")),'Input Data'!G3,0)+IF(AND(EXACT(D77,"CPS_60s"),EXACT(E77,"Win")),'Input Data'!F2,0)+IF(AND(EXACT(D77,"CPS_60s"),EXACT(E77,"Loss")),'Input Data'!F3,0)</f>
        <v>0</v>
      </c>
    </row>
    <row r="78" spans="2:7" ht="15.75">
      <c r="B78" s="56"/>
      <c r="C78" s="25"/>
      <c r="D78" s="25"/>
      <c r="E78" s="27"/>
      <c r="F78" s="167">
        <f>IF(AND(EXACT(D78,"CPS_5m"),EXACT(E78,"Win")),'Input Data'!E2,0)+IF(AND(EXACT(D78,"CPS_5m"),EXACT(E78,"Loss")),'Input Data'!E3,0)+IF(AND(EXACT(D78,"CPS_60s"),EXACT(E78,"Win")),'Input Data'!D2,0)+IF(AND(EXACT(D78,"CPS_60s"),EXACT(E78,"Loss")),'Input Data'!D3,0)</f>
        <v>0</v>
      </c>
      <c r="G78" s="81">
        <f>IF(AND(EXACT(D78,"CPS_5m"),EXACT(E78,"Win")),'Input Data'!G2,0)+IF(AND(EXACT(D78,"CPS_5m"),EXACT(E78,"Loss")),'Input Data'!G3,0)+IF(AND(EXACT(D78,"CPS_60s"),EXACT(E78,"Win")),'Input Data'!F2,0)+IF(AND(EXACT(D78,"CPS_60s"),EXACT(E78,"Loss")),'Input Data'!F3,0)</f>
        <v>0</v>
      </c>
    </row>
    <row r="79" spans="2:7" ht="15.75">
      <c r="B79" s="56"/>
      <c r="C79" s="25"/>
      <c r="D79" s="25"/>
      <c r="E79" s="27"/>
      <c r="F79" s="167">
        <f>IF(AND(EXACT(D79,"CPS_5m"),EXACT(E79,"Win")),'Input Data'!E2,0)+IF(AND(EXACT(D79,"CPS_5m"),EXACT(E79,"Loss")),'Input Data'!E3,0)+IF(AND(EXACT(D79,"CPS_60s"),EXACT(E79,"Win")),'Input Data'!D2,0)+IF(AND(EXACT(D79,"CPS_60s"),EXACT(E79,"Loss")),'Input Data'!D3,0)</f>
        <v>0</v>
      </c>
      <c r="G79" s="81">
        <f>IF(AND(EXACT(D79,"CPS_5m"),EXACT(E79,"Win")),'Input Data'!G2,0)+IF(AND(EXACT(D79,"CPS_5m"),EXACT(E79,"Loss")),'Input Data'!G3,0)+IF(AND(EXACT(D79,"CPS_60s"),EXACT(E79,"Win")),'Input Data'!F2,0)+IF(AND(EXACT(D79,"CPS_60s"),EXACT(E79,"Loss")),'Input Data'!F3,0)</f>
        <v>0</v>
      </c>
    </row>
    <row r="80" spans="2:7" ht="15.75">
      <c r="B80" s="56"/>
      <c r="C80" s="25"/>
      <c r="D80" s="25"/>
      <c r="E80" s="27"/>
      <c r="F80" s="167">
        <f>IF(AND(EXACT(D80,"CPS_5m"),EXACT(E80,"Win")),'Input Data'!E2,0)+IF(AND(EXACT(D80,"CPS_5m"),EXACT(E80,"Loss")),'Input Data'!E3,0)+IF(AND(EXACT(D80,"CPS_60s"),EXACT(E80,"Win")),'Input Data'!D2,0)+IF(AND(EXACT(D80,"CPS_60s"),EXACT(E80,"Loss")),'Input Data'!D3,0)</f>
        <v>0</v>
      </c>
      <c r="G80" s="81">
        <f>IF(AND(EXACT(D80,"CPS_5m"),EXACT(E80,"Win")),'Input Data'!G2,0)+IF(AND(EXACT(D80,"CPS_5m"),EXACT(E80,"Loss")),'Input Data'!G3,0)+IF(AND(EXACT(D80,"CPS_60s"),EXACT(E80,"Win")),'Input Data'!F2,0)+IF(AND(EXACT(D80,"CPS_60s"),EXACT(E80,"Loss")),'Input Data'!F3,0)</f>
        <v>0</v>
      </c>
    </row>
    <row r="81" spans="2:7" ht="15.75">
      <c r="B81" s="56"/>
      <c r="C81" s="25"/>
      <c r="D81" s="25"/>
      <c r="E81" s="27"/>
      <c r="F81" s="167">
        <f>IF(AND(EXACT(D81,"CPS_5m"),EXACT(E81,"Win")),'Input Data'!E2,0)+IF(AND(EXACT(D81,"CPS_5m"),EXACT(E81,"Loss")),'Input Data'!E3,0)+IF(AND(EXACT(D81,"CPS_60s"),EXACT(E81,"Win")),'Input Data'!D2,0)+IF(AND(EXACT(D81,"CPS_60s"),EXACT(E81,"Loss")),'Input Data'!D3,0)</f>
        <v>0</v>
      </c>
      <c r="G81" s="81">
        <f>IF(AND(EXACT(D81,"CPS_5m"),EXACT(E81,"Win")),'Input Data'!G2,0)+IF(AND(EXACT(D81,"CPS_5m"),EXACT(E81,"Loss")),'Input Data'!G3,0)+IF(AND(EXACT(D81,"CPS_60s"),EXACT(E81,"Win")),'Input Data'!F2,0)+IF(AND(EXACT(D81,"CPS_60s"),EXACT(E81,"Loss")),'Input Data'!F3,0)</f>
        <v>0</v>
      </c>
    </row>
    <row r="82" spans="2:7" ht="15.75">
      <c r="B82" s="56"/>
      <c r="C82" s="25"/>
      <c r="D82" s="25"/>
      <c r="E82" s="27"/>
      <c r="F82" s="167">
        <f>IF(AND(EXACT(D82,"CPS_5m"),EXACT(E82,"Win")),'Input Data'!E2,0)+IF(AND(EXACT(D82,"CPS_5m"),EXACT(E82,"Loss")),'Input Data'!E3,0)+IF(AND(EXACT(D82,"CPS_60s"),EXACT(E82,"Win")),'Input Data'!D2,0)+IF(AND(EXACT(D82,"CPS_60s"),EXACT(E82,"Loss")),'Input Data'!D3,0)</f>
        <v>0</v>
      </c>
      <c r="G82" s="81">
        <f>IF(AND(EXACT(D82,"CPS_5m"),EXACT(E82,"Win")),'Input Data'!G2,0)+IF(AND(EXACT(D82,"CPS_5m"),EXACT(E82,"Loss")),'Input Data'!G3,0)+IF(AND(EXACT(D82,"CPS_60s"),EXACT(E82,"Win")),'Input Data'!F2,0)+IF(AND(EXACT(D82,"CPS_60s"),EXACT(E82,"Loss")),'Input Data'!F3,0)</f>
        <v>0</v>
      </c>
    </row>
    <row r="83" spans="2:7" ht="15.75">
      <c r="B83" s="56"/>
      <c r="C83" s="25"/>
      <c r="D83" s="25"/>
      <c r="E83" s="27"/>
      <c r="F83" s="167">
        <f>IF(AND(EXACT(D83,"CPS_5m"),EXACT(E83,"Win")),'Input Data'!E2,0)+IF(AND(EXACT(D83,"CPS_5m"),EXACT(E83,"Loss")),'Input Data'!E3,0)+IF(AND(EXACT(D83,"CPS_60s"),EXACT(E83,"Win")),'Input Data'!D2,0)+IF(AND(EXACT(D83,"CPS_60s"),EXACT(E83,"Loss")),'Input Data'!D3,0)</f>
        <v>0</v>
      </c>
      <c r="G83" s="81">
        <f>IF(AND(EXACT(D83,"CPS_5m"),EXACT(E83,"Win")),'Input Data'!G2,0)+IF(AND(EXACT(D83,"CPS_5m"),EXACT(E83,"Loss")),'Input Data'!G3,0)+IF(AND(EXACT(D83,"CPS_60s"),EXACT(E83,"Win")),'Input Data'!F2,0)+IF(AND(EXACT(D83,"CPS_60s"),EXACT(E83,"Loss")),'Input Data'!F3,0)</f>
        <v>0</v>
      </c>
    </row>
    <row r="84" spans="2:7" ht="15.75">
      <c r="B84" s="56"/>
      <c r="C84" s="25"/>
      <c r="D84" s="25"/>
      <c r="E84" s="27"/>
      <c r="F84" s="167">
        <f>IF(AND(EXACT(D84,"CPS_5m"),EXACT(E84,"Win")),'Input Data'!E2,0)+IF(AND(EXACT(D84,"CPS_5m"),EXACT(E84,"Loss")),'Input Data'!E3,0)+IF(AND(EXACT(D84,"CPS_60s"),EXACT(E84,"Win")),'Input Data'!D2,0)+IF(AND(EXACT(D84,"CPS_60s"),EXACT(E84,"Loss")),'Input Data'!D3,0)</f>
        <v>0</v>
      </c>
      <c r="G84" s="81">
        <f>IF(AND(EXACT(D84,"CPS_5m"),EXACT(E84,"Win")),'Input Data'!G2,0)+IF(AND(EXACT(D84,"CPS_5m"),EXACT(E84,"Loss")),'Input Data'!G3,0)+IF(AND(EXACT(D84,"CPS_60s"),EXACT(E84,"Win")),'Input Data'!F2,0)+IF(AND(EXACT(D84,"CPS_60s"),EXACT(E84,"Loss")),'Input Data'!F3,0)</f>
        <v>0</v>
      </c>
    </row>
    <row r="85" spans="2:7" ht="15.75">
      <c r="B85" s="56"/>
      <c r="C85" s="25"/>
      <c r="D85" s="25"/>
      <c r="E85" s="27"/>
      <c r="F85" s="167">
        <f>IF(AND(EXACT(D85,"CPS_5m"),EXACT(E85,"Win")),'Input Data'!E2,0)+IF(AND(EXACT(D85,"CPS_5m"),EXACT(E85,"Loss")),'Input Data'!E3,0)+IF(AND(EXACT(D85,"CPS_60s"),EXACT(E85,"Win")),'Input Data'!D2,0)+IF(AND(EXACT(D85,"CPS_60s"),EXACT(E85,"Loss")),'Input Data'!D3,0)</f>
        <v>0</v>
      </c>
      <c r="G85" s="81">
        <f>IF(AND(EXACT(D85,"CPS_5m"),EXACT(E85,"Win")),'Input Data'!G2,0)+IF(AND(EXACT(D85,"CPS_5m"),EXACT(E85,"Loss")),'Input Data'!G3,0)+IF(AND(EXACT(D85,"CPS_60s"),EXACT(E85,"Win")),'Input Data'!F2,0)+IF(AND(EXACT(D85,"CPS_60s"),EXACT(E85,"Loss")),'Input Data'!F3,0)</f>
        <v>0</v>
      </c>
    </row>
    <row r="86" spans="2:7" ht="15.75">
      <c r="B86" s="56"/>
      <c r="C86" s="25"/>
      <c r="D86" s="25"/>
      <c r="E86" s="27"/>
      <c r="F86" s="167">
        <f>IF(AND(EXACT(D86,"CPS_5m"),EXACT(E86,"Win")),'Input Data'!E2,0)+IF(AND(EXACT(D86,"CPS_5m"),EXACT(E86,"Loss")),'Input Data'!E3,0)+IF(AND(EXACT(D86,"CPS_60s"),EXACT(E86,"Win")),'Input Data'!D2,0)+IF(AND(EXACT(D86,"CPS_60s"),EXACT(E86,"Loss")),'Input Data'!D3,0)</f>
        <v>0</v>
      </c>
      <c r="G86" s="81">
        <f>IF(AND(EXACT(D86,"CPS_5m"),EXACT(E86,"Win")),'Input Data'!G2,0)+IF(AND(EXACT(D86,"CPS_5m"),EXACT(E86,"Loss")),'Input Data'!G3,0)+IF(AND(EXACT(D86,"CPS_60s"),EXACT(E86,"Win")),'Input Data'!F2,0)+IF(AND(EXACT(D86,"CPS_60s"),EXACT(E86,"Loss")),'Input Data'!F3,0)</f>
        <v>0</v>
      </c>
    </row>
    <row r="87" spans="2:7" ht="15.75">
      <c r="B87" s="57"/>
      <c r="C87" s="26"/>
      <c r="D87" s="26"/>
      <c r="E87" s="27"/>
      <c r="F87" s="167">
        <f>IF(AND(EXACT(D87,"CPS_5m"),EXACT(E87,"Win")),'Input Data'!E2,0)+IF(AND(EXACT(D87,"CPS_5m"),EXACT(E87,"Loss")),'Input Data'!E3,0)+IF(AND(EXACT(D87,"CPS_60s"),EXACT(E87,"Win")),'Input Data'!D2,0)+IF(AND(EXACT(D87,"CPS_60s"),EXACT(E87,"Loss")),'Input Data'!D3,0)</f>
        <v>0</v>
      </c>
      <c r="G87" s="81">
        <f>IF(AND(EXACT(D87,"CPS_5m"),EXACT(E87,"Win")),'Input Data'!G2,0)+IF(AND(EXACT(D87,"CPS_5m"),EXACT(E87,"Loss")),'Input Data'!G3,0)+IF(AND(EXACT(D87,"CPS_60s"),EXACT(E87,"Win")),'Input Data'!F2,0)+IF(AND(EXACT(D87,"CPS_60s"),EXACT(E87,"Loss")),'Input Data'!F3,0)</f>
        <v>0</v>
      </c>
    </row>
    <row r="88" spans="2:7" ht="15.75">
      <c r="B88" s="56"/>
      <c r="C88" s="25"/>
      <c r="D88" s="25"/>
      <c r="E88" s="27"/>
      <c r="F88" s="167">
        <f>IF(AND(EXACT(D88,"CPS_5m"),EXACT(E88,"Win")),'Input Data'!E2,0)+IF(AND(EXACT(D88,"CPS_5m"),EXACT(E88,"Loss")),'Input Data'!E3,0)+IF(AND(EXACT(D88,"CPS_60s"),EXACT(E88,"Win")),'Input Data'!D2,0)+IF(AND(EXACT(D88,"CPS_60s"),EXACT(E88,"Loss")),'Input Data'!D3,0)</f>
        <v>0</v>
      </c>
      <c r="G88" s="81">
        <f>IF(AND(EXACT(D88,"CPS_5m"),EXACT(E88,"Win")),'Input Data'!G2,0)+IF(AND(EXACT(D88,"CPS_5m"),EXACT(E88,"Loss")),'Input Data'!G3,0)+IF(AND(EXACT(D88,"CPS_60s"),EXACT(E88,"Win")),'Input Data'!F2,0)+IF(AND(EXACT(D88,"CPS_60s"),EXACT(E88,"Loss")),'Input Data'!F3,0)</f>
        <v>0</v>
      </c>
    </row>
    <row r="89" spans="2:7" ht="15.75">
      <c r="B89" s="56"/>
      <c r="C89" s="25"/>
      <c r="D89" s="25"/>
      <c r="E89" s="27"/>
      <c r="F89" s="167">
        <f>IF(AND(EXACT(D89,"CPS_5m"),EXACT(E89,"Win")),'Input Data'!E2,0)+IF(AND(EXACT(D89,"CPS_5m"),EXACT(E89,"Loss")),'Input Data'!E3,0)+IF(AND(EXACT(D89,"CPS_60s"),EXACT(E89,"Win")),'Input Data'!D2,0)+IF(AND(EXACT(D89,"CPS_60s"),EXACT(E89,"Loss")),'Input Data'!D3,0)</f>
        <v>0</v>
      </c>
      <c r="G89" s="81">
        <f>IF(AND(EXACT(D89,"CPS_5m"),EXACT(E89,"Win")),'Input Data'!G2,0)+IF(AND(EXACT(D89,"CPS_5m"),EXACT(E89,"Loss")),'Input Data'!G3,0)+IF(AND(EXACT(D89,"CPS_60s"),EXACT(E89,"Win")),'Input Data'!F2,0)+IF(AND(EXACT(D89,"CPS_60s"),EXACT(E89,"Loss")),'Input Data'!F3,0)</f>
        <v>0</v>
      </c>
    </row>
    <row r="90" spans="2:7" ht="15.75">
      <c r="B90" s="56"/>
      <c r="C90" s="25"/>
      <c r="D90" s="25"/>
      <c r="E90" s="27"/>
      <c r="F90" s="167">
        <f>IF(AND(EXACT(D90,"CPS_5m"),EXACT(E90,"Win")),'Input Data'!E2,0)+IF(AND(EXACT(D90,"CPS_5m"),EXACT(E90,"Loss")),'Input Data'!E3,0)+IF(AND(EXACT(D90,"CPS_60s"),EXACT(E90,"Win")),'Input Data'!D2,0)+IF(AND(EXACT(D90,"CPS_60s"),EXACT(E90,"Loss")),'Input Data'!D3,0)</f>
        <v>0</v>
      </c>
      <c r="G90" s="81">
        <f>IF(AND(EXACT(D90,"CPS_5m"),EXACT(E90,"Win")),'Input Data'!G2,0)+IF(AND(EXACT(D90,"CPS_5m"),EXACT(E90,"Loss")),'Input Data'!G3,0)+IF(AND(EXACT(D90,"CPS_60s"),EXACT(E90,"Win")),'Input Data'!F2,0)+IF(AND(EXACT(D90,"CPS_60s"),EXACT(E90,"Loss")),'Input Data'!F3,0)</f>
        <v>0</v>
      </c>
    </row>
    <row r="91" spans="2:7" ht="15.75">
      <c r="B91" s="56"/>
      <c r="C91" s="25"/>
      <c r="D91" s="25"/>
      <c r="E91" s="27"/>
      <c r="F91" s="167">
        <f>IF(AND(EXACT(D91,"CPS_5m"),EXACT(E91,"Win")),'Input Data'!E2,0)+IF(AND(EXACT(D91,"CPS_5m"),EXACT(E91,"Loss")),'Input Data'!E3,0)+IF(AND(EXACT(D91,"CPS_60s"),EXACT(E91,"Win")),'Input Data'!D2,0)+IF(AND(EXACT(D91,"CPS_60s"),EXACT(E91,"Loss")),'Input Data'!D3,0)</f>
        <v>0</v>
      </c>
      <c r="G91" s="81">
        <f>IF(AND(EXACT(D91,"CPS_5m"),EXACT(E91,"Win")),'Input Data'!G2,0)+IF(AND(EXACT(D91,"CPS_5m"),EXACT(E91,"Loss")),'Input Data'!G3,0)+IF(AND(EXACT(D91,"CPS_60s"),EXACT(E91,"Win")),'Input Data'!F2,0)+IF(AND(EXACT(D91,"CPS_60s"),EXACT(E91,"Loss")),'Input Data'!F3,0)</f>
        <v>0</v>
      </c>
    </row>
    <row r="92" spans="2:7" ht="15.75">
      <c r="B92" s="56"/>
      <c r="C92" s="25"/>
      <c r="D92" s="25"/>
      <c r="E92" s="27"/>
      <c r="F92" s="167">
        <f>IF(AND(EXACT(D92,"CPS_5m"),EXACT(E92,"Win")),'Input Data'!E2,0)+IF(AND(EXACT(D92,"CPS_5m"),EXACT(E92,"Loss")),'Input Data'!E3,0)+IF(AND(EXACT(D92,"CPS_60s"),EXACT(E92,"Win")),'Input Data'!D2,0)+IF(AND(EXACT(D92,"CPS_60s"),EXACT(E92,"Loss")),'Input Data'!D3,0)</f>
        <v>0</v>
      </c>
      <c r="G92" s="81">
        <f>IF(AND(EXACT(D92,"CPS_5m"),EXACT(E92,"Win")),'Input Data'!G2,0)+IF(AND(EXACT(D92,"CPS_5m"),EXACT(E92,"Loss")),'Input Data'!G3,0)+IF(AND(EXACT(D92,"CPS_60s"),EXACT(E92,"Win")),'Input Data'!F2,0)+IF(AND(EXACT(D92,"CPS_60s"),EXACT(E92,"Loss")),'Input Data'!F3,0)</f>
        <v>0</v>
      </c>
    </row>
    <row r="93" spans="2:7" ht="15.75">
      <c r="B93" s="56"/>
      <c r="C93" s="25"/>
      <c r="D93" s="25"/>
      <c r="E93" s="27"/>
      <c r="F93" s="167">
        <f>IF(AND(EXACT(D93,"CPS_5m"),EXACT(E93,"Win")),'Input Data'!E2,0)+IF(AND(EXACT(D93,"CPS_5m"),EXACT(E93,"Loss")),'Input Data'!E3,0)+IF(AND(EXACT(D93,"CPS_60s"),EXACT(E93,"Win")),'Input Data'!D2,0)+IF(AND(EXACT(D93,"CPS_60s"),EXACT(E93,"Loss")),'Input Data'!D3,0)</f>
        <v>0</v>
      </c>
      <c r="G93" s="81">
        <f>IF(AND(EXACT(D93,"CPS_5m"),EXACT(E93,"Win")),'Input Data'!G2,0)+IF(AND(EXACT(D93,"CPS_5m"),EXACT(E93,"Loss")),'Input Data'!G3,0)+IF(AND(EXACT(D93,"CPS_60s"),EXACT(E93,"Win")),'Input Data'!F2,0)+IF(AND(EXACT(D93,"CPS_60s"),EXACT(E93,"Loss")),'Input Data'!F3,0)</f>
        <v>0</v>
      </c>
    </row>
    <row r="94" spans="2:7" ht="15.75">
      <c r="B94" s="56"/>
      <c r="C94" s="25"/>
      <c r="D94" s="25"/>
      <c r="E94" s="27"/>
      <c r="F94" s="167">
        <f>IF(AND(EXACT(D94,"CPS_5m"),EXACT(E94,"Win")),'Input Data'!E2,0)+IF(AND(EXACT(D94,"CPS_5m"),EXACT(E94,"Loss")),'Input Data'!E3,0)+IF(AND(EXACT(D94,"CPS_60s"),EXACT(E94,"Win")),'Input Data'!D2,0)+IF(AND(EXACT(D94,"CPS_60s"),EXACT(E94,"Loss")),'Input Data'!D3,0)</f>
        <v>0</v>
      </c>
      <c r="G94" s="81">
        <f>IF(AND(EXACT(D94,"CPS_5m"),EXACT(E94,"Win")),'Input Data'!G2,0)+IF(AND(EXACT(D94,"CPS_5m"),EXACT(E94,"Loss")),'Input Data'!G3,0)+IF(AND(EXACT(D94,"CPS_60s"),EXACT(E94,"Win")),'Input Data'!F2,0)+IF(AND(EXACT(D94,"CPS_60s"),EXACT(E94,"Loss")),'Input Data'!F3,0)</f>
        <v>0</v>
      </c>
    </row>
    <row r="95" spans="2:7" ht="15.75">
      <c r="B95" s="56"/>
      <c r="C95" s="25"/>
      <c r="D95" s="25"/>
      <c r="E95" s="27"/>
      <c r="F95" s="167">
        <f>IF(AND(EXACT(D95,"CPS_5m"),EXACT(E95,"Win")),'Input Data'!E2,0)+IF(AND(EXACT(D95,"CPS_5m"),EXACT(E95,"Loss")),'Input Data'!E3,0)+IF(AND(EXACT(D95,"CPS_60s"),EXACT(E95,"Win")),'Input Data'!D2,0)+IF(AND(EXACT(D95,"CPS_60s"),EXACT(E95,"Loss")),'Input Data'!D3,0)</f>
        <v>0</v>
      </c>
      <c r="G95" s="81">
        <f>IF(AND(EXACT(D95,"CPS_5m"),EXACT(E95,"Win")),'Input Data'!G2,0)+IF(AND(EXACT(D95,"CPS_5m"),EXACT(E95,"Loss")),'Input Data'!G3,0)+IF(AND(EXACT(D95,"CPS_60s"),EXACT(E95,"Win")),'Input Data'!F2,0)+IF(AND(EXACT(D95,"CPS_60s"),EXACT(E95,"Loss")),'Input Data'!F3,0)</f>
        <v>0</v>
      </c>
    </row>
    <row r="96" spans="2:7" ht="15.75">
      <c r="B96" s="56"/>
      <c r="C96" s="25"/>
      <c r="D96" s="25"/>
      <c r="E96" s="27"/>
      <c r="F96" s="167">
        <f>IF(AND(EXACT(D96,"CPS_5m"),EXACT(E96,"Win")),'Input Data'!E2,0)+IF(AND(EXACT(D96,"CPS_5m"),EXACT(E96,"Loss")),'Input Data'!E3,0)+IF(AND(EXACT(D96,"CPS_60s"),EXACT(E96,"Win")),'Input Data'!D2,0)+IF(AND(EXACT(D96,"CPS_60s"),EXACT(E96,"Loss")),'Input Data'!D3,0)</f>
        <v>0</v>
      </c>
      <c r="G96" s="81">
        <f>IF(AND(EXACT(D96,"CPS_5m"),EXACT(E96,"Win")),'Input Data'!G2,0)+IF(AND(EXACT(D96,"CPS_5m"),EXACT(E96,"Loss")),'Input Data'!G3,0)+IF(AND(EXACT(D96,"CPS_60s"),EXACT(E96,"Win")),'Input Data'!F2,0)+IF(AND(EXACT(D96,"CPS_60s"),EXACT(E96,"Loss")),'Input Data'!F3,0)</f>
        <v>0</v>
      </c>
    </row>
    <row r="97" spans="2:7" ht="15.75">
      <c r="B97" s="56"/>
      <c r="C97" s="25"/>
      <c r="D97" s="25"/>
      <c r="E97" s="27"/>
      <c r="F97" s="167">
        <f>IF(AND(EXACT(D97,"CPS_5m"),EXACT(E97,"Win")),'Input Data'!E2,0)+IF(AND(EXACT(D97,"CPS_5m"),EXACT(E97,"Loss")),'Input Data'!E3,0)+IF(AND(EXACT(D97,"CPS_60s"),EXACT(E97,"Win")),'Input Data'!D2,0)+IF(AND(EXACT(D97,"CPS_60s"),EXACT(E97,"Loss")),'Input Data'!D3,0)</f>
        <v>0</v>
      </c>
      <c r="G97" s="81">
        <f>IF(AND(EXACT(D97,"CPS_5m"),EXACT(E97,"Win")),'Input Data'!G2,0)+IF(AND(EXACT(D97,"CPS_5m"),EXACT(E97,"Loss")),'Input Data'!G3,0)+IF(AND(EXACT(D97,"CPS_60s"),EXACT(E97,"Win")),'Input Data'!F2,0)+IF(AND(EXACT(D97,"CPS_60s"),EXACT(E97,"Loss")),'Input Data'!F3,0)</f>
        <v>0</v>
      </c>
    </row>
    <row r="98" spans="2:7" ht="15.75">
      <c r="B98" s="56"/>
      <c r="C98" s="25"/>
      <c r="D98" s="25"/>
      <c r="E98" s="27"/>
      <c r="F98" s="167">
        <f>IF(AND(EXACT(D98,"CPS_5m"),EXACT(E98,"Win")),'Input Data'!E2,0)+IF(AND(EXACT(D98,"CPS_5m"),EXACT(E98,"Loss")),'Input Data'!E3,0)+IF(AND(EXACT(D98,"CPS_60s"),EXACT(E98,"Win")),'Input Data'!D2,0)+IF(AND(EXACT(D98,"CPS_60s"),EXACT(E98,"Loss")),'Input Data'!D3,0)</f>
        <v>0</v>
      </c>
      <c r="G98" s="81">
        <f>IF(AND(EXACT(D98,"CPS_5m"),EXACT(E98,"Win")),'Input Data'!G2,0)+IF(AND(EXACT(D98,"CPS_5m"),EXACT(E98,"Loss")),'Input Data'!G3,0)+IF(AND(EXACT(D98,"CPS_60s"),EXACT(E98,"Win")),'Input Data'!F2,0)+IF(AND(EXACT(D98,"CPS_60s"),EXACT(E98,"Loss")),'Input Data'!F3,0)</f>
        <v>0</v>
      </c>
    </row>
    <row r="99" spans="2:7" ht="15.75">
      <c r="B99" s="56"/>
      <c r="C99" s="25"/>
      <c r="D99" s="25"/>
      <c r="E99" s="27"/>
      <c r="F99" s="167">
        <f>IF(AND(EXACT(D99,"CPS_5m"),EXACT(E99,"Win")),'Input Data'!E2,0)+IF(AND(EXACT(D99,"CPS_5m"),EXACT(E99,"Loss")),'Input Data'!E3,0)+IF(AND(EXACT(D99,"CPS_60s"),EXACT(E99,"Win")),'Input Data'!D2,0)+IF(AND(EXACT(D99,"CPS_60s"),EXACT(E99,"Loss")),'Input Data'!D3,0)</f>
        <v>0</v>
      </c>
      <c r="G99" s="81">
        <f>IF(AND(EXACT(D99,"CPS_5m"),EXACT(E99,"Win")),'Input Data'!G2,0)+IF(AND(EXACT(D99,"CPS_5m"),EXACT(E99,"Loss")),'Input Data'!G3,0)+IF(AND(EXACT(D99,"CPS_60s"),EXACT(E99,"Win")),'Input Data'!F2,0)+IF(AND(EXACT(D99,"CPS_60s"),EXACT(E99,"Loss")),'Input Data'!F3,0)</f>
        <v>0</v>
      </c>
    </row>
    <row r="100" spans="2:7" ht="15.75">
      <c r="B100" s="56"/>
      <c r="C100" s="25"/>
      <c r="D100" s="25"/>
      <c r="E100" s="27"/>
      <c r="F100" s="167">
        <f>IF(AND(EXACT(D100,"CPS_5m"),EXACT(E100,"Win")),'Input Data'!E2,0)+IF(AND(EXACT(D100,"CPS_5m"),EXACT(E100,"Loss")),'Input Data'!E3,0)+IF(AND(EXACT(D100,"CPS_60s"),EXACT(E100,"Win")),'Input Data'!D2,0)+IF(AND(EXACT(D100,"CPS_60s"),EXACT(E100,"Loss")),'Input Data'!D3,0)</f>
        <v>0</v>
      </c>
      <c r="G100" s="81">
        <f>IF(AND(EXACT(D100,"CPS_5m"),EXACT(E100,"Win")),'Input Data'!G2,0)+IF(AND(EXACT(D100,"CPS_5m"),EXACT(E100,"Loss")),'Input Data'!G3,0)+IF(AND(EXACT(D100,"CPS_60s"),EXACT(E100,"Win")),'Input Data'!F2,0)+IF(AND(EXACT(D100,"CPS_60s"),EXACT(E100,"Loss")),'Input Data'!F3,0)</f>
        <v>0</v>
      </c>
    </row>
    <row r="101" spans="2:7" ht="15.75">
      <c r="B101" s="56"/>
      <c r="C101" s="25"/>
      <c r="D101" s="25"/>
      <c r="E101" s="27"/>
      <c r="F101" s="167">
        <f>IF(AND(EXACT(D101,"CPS_5m"),EXACT(E101,"Win")),'Input Data'!E2,0)+IF(AND(EXACT(D101,"CPS_5m"),EXACT(E101,"Loss")),'Input Data'!E3,0)+IF(AND(EXACT(D101,"CPS_60s"),EXACT(E101,"Win")),'Input Data'!D2,0)+IF(AND(EXACT(D101,"CPS_60s"),EXACT(E101,"Loss")),'Input Data'!D3,0)</f>
        <v>0</v>
      </c>
      <c r="G101" s="81">
        <f>IF(AND(EXACT(D101,"CPS_5m"),EXACT(E101,"Win")),'Input Data'!G2,0)+IF(AND(EXACT(D101,"CPS_5m"),EXACT(E101,"Loss")),'Input Data'!G3,0)+IF(AND(EXACT(D101,"CPS_60s"),EXACT(E101,"Win")),'Input Data'!F2,0)+IF(AND(EXACT(D101,"CPS_60s"),EXACT(E101,"Loss")),'Input Data'!F3,0)</f>
        <v>0</v>
      </c>
    </row>
    <row r="102" spans="2:7" ht="15.75">
      <c r="B102" s="56"/>
      <c r="C102" s="25"/>
      <c r="D102" s="25"/>
      <c r="E102" s="27"/>
      <c r="F102" s="167">
        <f>IF(AND(EXACT(D102,"CPS_5m"),EXACT(E102,"Win")),'Input Data'!E2,0)+IF(AND(EXACT(D102,"CPS_5m"),EXACT(E102,"Loss")),'Input Data'!E3,0)+IF(AND(EXACT(D102,"CPS_60s"),EXACT(E102,"Win")),'Input Data'!D2,0)+IF(AND(EXACT(D102,"CPS_60s"),EXACT(E102,"Loss")),'Input Data'!D3,0)</f>
        <v>0</v>
      </c>
      <c r="G102" s="81">
        <f>IF(AND(EXACT(D102,"CPS_5m"),EXACT(E102,"Win")),'Input Data'!G2,0)+IF(AND(EXACT(D102,"CPS_5m"),EXACT(E102,"Loss")),'Input Data'!G3,0)+IF(AND(EXACT(D102,"CPS_60s"),EXACT(E102,"Win")),'Input Data'!F2,0)+IF(AND(EXACT(D102,"CPS_60s"),EXACT(E102,"Loss")),'Input Data'!F3,0)</f>
        <v>0</v>
      </c>
    </row>
    <row r="103" spans="2:7" ht="15.75">
      <c r="B103" s="56"/>
      <c r="C103" s="25"/>
      <c r="D103" s="25"/>
      <c r="E103" s="27"/>
      <c r="F103" s="167">
        <f>IF(AND(EXACT(D103,"CPS_5m"),EXACT(E103,"Win")),'Input Data'!E2,0)+IF(AND(EXACT(D103,"CPS_5m"),EXACT(E103,"Loss")),'Input Data'!E3,0)+IF(AND(EXACT(D103,"CPS_60s"),EXACT(E103,"Win")),'Input Data'!D2,0)+IF(AND(EXACT(D103,"CPS_60s"),EXACT(E103,"Loss")),'Input Data'!D3,0)</f>
        <v>0</v>
      </c>
      <c r="G103" s="81">
        <f>IF(AND(EXACT(D103,"CPS_5m"),EXACT(E103,"Win")),'Input Data'!G2,0)+IF(AND(EXACT(D103,"CPS_5m"),EXACT(E103,"Loss")),'Input Data'!G3,0)+IF(AND(EXACT(D103,"CPS_60s"),EXACT(E103,"Win")),'Input Data'!F2,0)+IF(AND(EXACT(D103,"CPS_60s"),EXACT(E103,"Loss")),'Input Data'!F3,0)</f>
        <v>0</v>
      </c>
    </row>
    <row r="104" spans="2:7" ht="15.75">
      <c r="B104" s="56"/>
      <c r="C104" s="25"/>
      <c r="D104" s="25"/>
      <c r="E104" s="27"/>
      <c r="F104" s="167">
        <f>IF(AND(EXACT(D104,"CPS_5m"),EXACT(E104,"Win")),'Input Data'!E2,0)+IF(AND(EXACT(D104,"CPS_5m"),EXACT(E104,"Loss")),'Input Data'!E3,0)+IF(AND(EXACT(D104,"CPS_60s"),EXACT(E104,"Win")),'Input Data'!D2,0)+IF(AND(EXACT(D104,"CPS_60s"),EXACT(E104,"Loss")),'Input Data'!D3,0)</f>
        <v>0</v>
      </c>
      <c r="G104" s="81">
        <f>IF(AND(EXACT(D104,"CPS_5m"),EXACT(E104,"Win")),'Input Data'!G2,0)+IF(AND(EXACT(D104,"CPS_5m"),EXACT(E104,"Loss")),'Input Data'!G3,0)+IF(AND(EXACT(D104,"CPS_60s"),EXACT(E104,"Win")),'Input Data'!F2,0)+IF(AND(EXACT(D104,"CPS_60s"),EXACT(E104,"Loss")),'Input Data'!F3,0)</f>
        <v>0</v>
      </c>
    </row>
    <row r="105" spans="2:7" ht="15.75">
      <c r="B105" s="56"/>
      <c r="C105" s="25"/>
      <c r="D105" s="25"/>
      <c r="E105" s="27"/>
      <c r="F105" s="167">
        <f>IF(AND(EXACT(D105,"CPS_5m"),EXACT(E105,"Win")),'Input Data'!E2,0)+IF(AND(EXACT(D105,"CPS_5m"),EXACT(E105,"Loss")),'Input Data'!E3,0)+IF(AND(EXACT(D105,"CPS_60s"),EXACT(E105,"Win")),'Input Data'!D2,0)+IF(AND(EXACT(D105,"CPS_60s"),EXACT(E105,"Loss")),'Input Data'!D3,0)</f>
        <v>0</v>
      </c>
      <c r="G105" s="81">
        <f>IF(AND(EXACT(D105,"CPS_5m"),EXACT(E105,"Win")),'Input Data'!G2,0)+IF(AND(EXACT(D105,"CPS_5m"),EXACT(E105,"Loss")),'Input Data'!G3,0)+IF(AND(EXACT(D105,"CPS_60s"),EXACT(E105,"Win")),'Input Data'!F2,0)+IF(AND(EXACT(D105,"CPS_60s"),EXACT(E105,"Loss")),'Input Data'!F3,0)</f>
        <v>0</v>
      </c>
    </row>
    <row r="106" spans="2:7" ht="15.75">
      <c r="B106" s="56"/>
      <c r="C106" s="25"/>
      <c r="D106" s="25"/>
      <c r="E106" s="27"/>
      <c r="F106" s="167">
        <f>IF(AND(EXACT(D106,"CPS_5m"),EXACT(E106,"Win")),'Input Data'!E2,0)+IF(AND(EXACT(D106,"CPS_5m"),EXACT(E106,"Loss")),'Input Data'!E3,0)+IF(AND(EXACT(D106,"CPS_60s"),EXACT(E106,"Win")),'Input Data'!D2,0)+IF(AND(EXACT(D106,"CPS_60s"),EXACT(E106,"Loss")),'Input Data'!D3,0)</f>
        <v>0</v>
      </c>
      <c r="G106" s="81">
        <f>IF(AND(EXACT(D106,"CPS_5m"),EXACT(E106,"Win")),'Input Data'!G2,0)+IF(AND(EXACT(D106,"CPS_5m"),EXACT(E106,"Loss")),'Input Data'!G3,0)+IF(AND(EXACT(D106,"CPS_60s"),EXACT(E106,"Win")),'Input Data'!F2,0)+IF(AND(EXACT(D106,"CPS_60s"),EXACT(E106,"Loss")),'Input Data'!F3,0)</f>
        <v>0</v>
      </c>
    </row>
    <row r="107" spans="2:7" ht="15.75">
      <c r="B107" s="56"/>
      <c r="C107" s="25"/>
      <c r="D107" s="25"/>
      <c r="E107" s="27"/>
      <c r="F107" s="167">
        <f>IF(AND(EXACT(D107,"CPS_5m"),EXACT(E107,"Win")),'Input Data'!E2,0)+IF(AND(EXACT(D107,"CPS_5m"),EXACT(E107,"Loss")),'Input Data'!E3,0)+IF(AND(EXACT(D107,"CPS_60s"),EXACT(E107,"Win")),'Input Data'!D2,0)+IF(AND(EXACT(D107,"CPS_60s"),EXACT(E107,"Loss")),'Input Data'!D3,0)</f>
        <v>0</v>
      </c>
      <c r="G107" s="81">
        <f>IF(AND(EXACT(D107,"CPS_5m"),EXACT(E107,"Win")),'Input Data'!G2,0)+IF(AND(EXACT(D107,"CPS_5m"),EXACT(E107,"Loss")),'Input Data'!G3,0)+IF(AND(EXACT(D107,"CPS_60s"),EXACT(E107,"Win")),'Input Data'!F2,0)+IF(AND(EXACT(D107,"CPS_60s"),EXACT(E107,"Loss")),'Input Data'!F3,0)</f>
        <v>0</v>
      </c>
    </row>
    <row r="108" spans="2:7" ht="15.75">
      <c r="B108" s="56"/>
      <c r="C108" s="25"/>
      <c r="D108" s="25"/>
      <c r="E108" s="27"/>
      <c r="F108" s="167">
        <f>IF(AND(EXACT(D108,"CPS_5m"),EXACT(E108,"Win")),'Input Data'!E2,0)+IF(AND(EXACT(D108,"CPS_5m"),EXACT(E108,"Loss")),'Input Data'!E3,0)+IF(AND(EXACT(D108,"CPS_60s"),EXACT(E108,"Win")),'Input Data'!D2,0)+IF(AND(EXACT(D108,"CPS_60s"),EXACT(E108,"Loss")),'Input Data'!D3,0)</f>
        <v>0</v>
      </c>
      <c r="G108" s="81">
        <f>IF(AND(EXACT(D108,"CPS_5m"),EXACT(E108,"Win")),'Input Data'!G2,0)+IF(AND(EXACT(D108,"CPS_5m"),EXACT(E108,"Loss")),'Input Data'!G3,0)+IF(AND(EXACT(D108,"CPS_60s"),EXACT(E108,"Win")),'Input Data'!F2,0)+IF(AND(EXACT(D108,"CPS_60s"),EXACT(E108,"Loss")),'Input Data'!F3,0)</f>
        <v>0</v>
      </c>
    </row>
    <row r="109" spans="2:7" ht="15.75">
      <c r="B109" s="56"/>
      <c r="C109" s="25"/>
      <c r="D109" s="25"/>
      <c r="E109" s="27"/>
      <c r="F109" s="167">
        <f>IF(AND(EXACT(D109,"CPS_5m"),EXACT(E109,"Win")),'Input Data'!E2,0)+IF(AND(EXACT(D109,"CPS_5m"),EXACT(E109,"Loss")),'Input Data'!E3,0)+IF(AND(EXACT(D109,"CPS_60s"),EXACT(E109,"Win")),'Input Data'!D2,0)+IF(AND(EXACT(D109,"CPS_60s"),EXACT(E109,"Loss")),'Input Data'!D3,0)</f>
        <v>0</v>
      </c>
      <c r="G109" s="81">
        <f>IF(AND(EXACT(D109,"CPS_5m"),EXACT(E109,"Win")),'Input Data'!G2,0)+IF(AND(EXACT(D109,"CPS_5m"),EXACT(E109,"Loss")),'Input Data'!G3,0)+IF(AND(EXACT(D109,"CPS_60s"),EXACT(E109,"Win")),'Input Data'!F2,0)+IF(AND(EXACT(D109,"CPS_60s"),EXACT(E109,"Loss")),'Input Data'!F3,0)</f>
        <v>0</v>
      </c>
    </row>
    <row r="110" spans="2:7" ht="15.75">
      <c r="B110" s="56"/>
      <c r="C110" s="25"/>
      <c r="D110" s="25"/>
      <c r="E110" s="27"/>
      <c r="F110" s="167">
        <f>IF(AND(EXACT(D110,"CPS_5m"),EXACT(E110,"Win")),'Input Data'!E2,0)+IF(AND(EXACT(D110,"CPS_5m"),EXACT(E110,"Loss")),'Input Data'!E3,0)+IF(AND(EXACT(D110,"CPS_60s"),EXACT(E110,"Win")),'Input Data'!D2,0)+IF(AND(EXACT(D110,"CPS_60s"),EXACT(E110,"Loss")),'Input Data'!D3,0)</f>
        <v>0</v>
      </c>
      <c r="G110" s="81">
        <f>IF(AND(EXACT(D110,"CPS_5m"),EXACT(E110,"Win")),'Input Data'!G2,0)+IF(AND(EXACT(D110,"CPS_5m"),EXACT(E110,"Loss")),'Input Data'!G3,0)+IF(AND(EXACT(D110,"CPS_60s"),EXACT(E110,"Win")),'Input Data'!F2,0)+IF(AND(EXACT(D110,"CPS_60s"),EXACT(E110,"Loss")),'Input Data'!F3,0)</f>
        <v>0</v>
      </c>
    </row>
    <row r="111" spans="2:7" ht="15.75">
      <c r="B111" s="56"/>
      <c r="C111" s="25"/>
      <c r="D111" s="25"/>
      <c r="E111" s="27"/>
      <c r="F111" s="167">
        <f>IF(AND(EXACT(D111,"CPS_5m"),EXACT(E111,"Win")),'Input Data'!E2,0)+IF(AND(EXACT(D111,"CPS_5m"),EXACT(E111,"Loss")),'Input Data'!E3,0)+IF(AND(EXACT(D111,"CPS_60s"),EXACT(E111,"Win")),'Input Data'!D2,0)+IF(AND(EXACT(D111,"CPS_60s"),EXACT(E111,"Loss")),'Input Data'!D3,0)</f>
        <v>0</v>
      </c>
      <c r="G111" s="81">
        <f>IF(AND(EXACT(D111,"CPS_5m"),EXACT(E111,"Win")),'Input Data'!G2,0)+IF(AND(EXACT(D111,"CPS_5m"),EXACT(E111,"Loss")),'Input Data'!G3,0)+IF(AND(EXACT(D111,"CPS_60s"),EXACT(E111,"Win")),'Input Data'!F2,0)+IF(AND(EXACT(D111,"CPS_60s"),EXACT(E111,"Loss")),'Input Data'!F3,0)</f>
        <v>0</v>
      </c>
    </row>
    <row r="112" spans="2:7" ht="15.75">
      <c r="B112" s="57"/>
      <c r="C112" s="26"/>
      <c r="D112" s="26"/>
      <c r="E112" s="27"/>
      <c r="F112" s="167">
        <f>IF(AND(EXACT(D112,"CPS_5m"),EXACT(E112,"Win")),'Input Data'!E2,0)+IF(AND(EXACT(D112,"CPS_5m"),EXACT(E112,"Loss")),'Input Data'!E3,0)+IF(AND(EXACT(D112,"CPS_60s"),EXACT(E112,"Win")),'Input Data'!D2,0)+IF(AND(EXACT(D112,"CPS_60s"),EXACT(E112,"Loss")),'Input Data'!D3,0)</f>
        <v>0</v>
      </c>
      <c r="G112" s="81">
        <f>IF(AND(EXACT(D112,"CPS_5m"),EXACT(E112,"Win")),'Input Data'!G2,0)+IF(AND(EXACT(D112,"CPS_5m"),EXACT(E112,"Loss")),'Input Data'!G3,0)+IF(AND(EXACT(D112,"CPS_60s"),EXACT(E112,"Win")),'Input Data'!F2,0)+IF(AND(EXACT(D112,"CPS_60s"),EXACT(E112,"Loss")),'Input Data'!F3,0)</f>
        <v>0</v>
      </c>
    </row>
    <row r="113" spans="2:7" ht="15.75">
      <c r="B113" s="57"/>
      <c r="C113" s="25"/>
      <c r="D113" s="26"/>
      <c r="E113" s="27"/>
      <c r="F113" s="167">
        <f>IF(AND(EXACT(D113,"CPS_5m"),EXACT(E113,"Win")),'Input Data'!E2,0)+IF(AND(EXACT(D113,"CPS_5m"),EXACT(E113,"Loss")),'Input Data'!E3,0)+IF(AND(EXACT(D113,"CPS_60s"),EXACT(E113,"Win")),'Input Data'!D2,0)+IF(AND(EXACT(D113,"CPS_60s"),EXACT(E113,"Loss")),'Input Data'!D3,0)</f>
        <v>0</v>
      </c>
      <c r="G113" s="81">
        <f>IF(AND(EXACT(D113,"CPS_5m"),EXACT(E113,"Win")),'Input Data'!G2,0)+IF(AND(EXACT(D113,"CPS_5m"),EXACT(E113,"Loss")),'Input Data'!G3,0)+IF(AND(EXACT(D113,"CPS_60s"),EXACT(E113,"Win")),'Input Data'!F2,0)+IF(AND(EXACT(D113,"CPS_60s"),EXACT(E113,"Loss")),'Input Data'!F3,0)</f>
        <v>0</v>
      </c>
    </row>
    <row r="114" spans="2:7" ht="15.75">
      <c r="B114" s="57"/>
      <c r="C114" s="25"/>
      <c r="D114" s="25"/>
      <c r="E114" s="27"/>
      <c r="F114" s="167">
        <f>IF(AND(EXACT(D114,"CPS_5m"),EXACT(E114,"Win")),'Input Data'!E2,0)+IF(AND(EXACT(D114,"CPS_5m"),EXACT(E114,"Loss")),'Input Data'!E3,0)+IF(AND(EXACT(D114,"CPS_60s"),EXACT(E114,"Win")),'Input Data'!D2,0)+IF(AND(EXACT(D114,"CPS_60s"),EXACT(E114,"Loss")),'Input Data'!D3,0)</f>
        <v>0</v>
      </c>
      <c r="G114" s="81">
        <f>IF(AND(EXACT(D114,"CPS_5m"),EXACT(E114,"Win")),'Input Data'!G2,0)+IF(AND(EXACT(D114,"CPS_5m"),EXACT(E114,"Loss")),'Input Data'!G3,0)+IF(AND(EXACT(D114,"CPS_60s"),EXACT(E114,"Win")),'Input Data'!F2,0)+IF(AND(EXACT(D114,"CPS_60s"),EXACT(E114,"Loss")),'Input Data'!F3,0)</f>
        <v>0</v>
      </c>
    </row>
    <row r="115" spans="2:7" ht="15.75">
      <c r="B115" s="57"/>
      <c r="C115" s="25"/>
      <c r="D115" s="26"/>
      <c r="E115" s="27"/>
      <c r="F115" s="167">
        <f>IF(AND(EXACT(D115,"CPS_5m"),EXACT(E115,"Win")),'Input Data'!E2,0)+IF(AND(EXACT(D115,"CPS_5m"),EXACT(E115,"Loss")),'Input Data'!E3,0)+IF(AND(EXACT(D115,"CPS_60s"),EXACT(E115,"Win")),'Input Data'!D2,0)+IF(AND(EXACT(D115,"CPS_60s"),EXACT(E115,"Loss")),'Input Data'!D3,0)</f>
        <v>0</v>
      </c>
      <c r="G115" s="81">
        <f>IF(AND(EXACT(D115,"CPS_5m"),EXACT(E115,"Win")),'Input Data'!G2,0)+IF(AND(EXACT(D115,"CPS_5m"),EXACT(E115,"Loss")),'Input Data'!G3,0)+IF(AND(EXACT(D115,"CPS_60s"),EXACT(E115,"Win")),'Input Data'!F2,0)+IF(AND(EXACT(D115,"CPS_60s"),EXACT(E115,"Loss")),'Input Data'!F3,0)</f>
        <v>0</v>
      </c>
    </row>
    <row r="116" spans="2:7" ht="15.75">
      <c r="B116" s="57"/>
      <c r="C116" s="25"/>
      <c r="D116" s="26"/>
      <c r="E116" s="27"/>
      <c r="F116" s="167">
        <f>IF(AND(EXACT(D116,"CPS_5m"),EXACT(E116,"Win")),'Input Data'!E2,0)+IF(AND(EXACT(D116,"CPS_5m"),EXACT(E116,"Loss")),'Input Data'!E3,0)+IF(AND(EXACT(D116,"CPS_60s"),EXACT(E116,"Win")),'Input Data'!D2,0)+IF(AND(EXACT(D116,"CPS_60s"),EXACT(E116,"Loss")),'Input Data'!D3,0)</f>
        <v>0</v>
      </c>
      <c r="G116" s="81">
        <f>IF(AND(EXACT(D116,"CPS_5m"),EXACT(E116,"Win")),'Input Data'!G2,0)+IF(AND(EXACT(D116,"CPS_5m"),EXACT(E116,"Loss")),'Input Data'!G3,0)+IF(AND(EXACT(D116,"CPS_60s"),EXACT(E116,"Win")),'Input Data'!F2,0)+IF(AND(EXACT(D116,"CPS_60s"),EXACT(E116,"Loss")),'Input Data'!F3,0)</f>
        <v>0</v>
      </c>
    </row>
    <row r="117" spans="2:7" ht="15.75">
      <c r="B117" s="57"/>
      <c r="C117" s="25"/>
      <c r="D117" s="25"/>
      <c r="E117" s="27"/>
      <c r="F117" s="167">
        <f>IF(AND(EXACT(D117,"CPS_5m"),EXACT(E117,"Win")),'Input Data'!E2,0)+IF(AND(EXACT(D117,"CPS_5m"),EXACT(E117,"Loss")),'Input Data'!E3,0)+IF(AND(EXACT(D117,"CPS_60s"),EXACT(E117,"Win")),'Input Data'!D2,0)+IF(AND(EXACT(D117,"CPS_60s"),EXACT(E117,"Loss")),'Input Data'!D3,0)</f>
        <v>0</v>
      </c>
      <c r="G117" s="81">
        <f>IF(AND(EXACT(D117,"CPS_5m"),EXACT(E117,"Win")),'Input Data'!G2,0)+IF(AND(EXACT(D117,"CPS_5m"),EXACT(E117,"Loss")),'Input Data'!G3,0)+IF(AND(EXACT(D117,"CPS_60s"),EXACT(E117,"Win")),'Input Data'!F2,0)+IF(AND(EXACT(D117,"CPS_60s"),EXACT(E117,"Loss")),'Input Data'!F3,0)</f>
        <v>0</v>
      </c>
    </row>
    <row r="118" spans="2:7" ht="15.75">
      <c r="B118" s="56"/>
      <c r="C118" s="25"/>
      <c r="D118" s="26"/>
      <c r="E118" s="27"/>
      <c r="F118" s="167">
        <f>IF(AND(EXACT(D118,"CPS_5m"),EXACT(E118,"Win")),'Input Data'!E2,0)+IF(AND(EXACT(D118,"CPS_5m"),EXACT(E118,"Loss")),'Input Data'!E3,0)+IF(AND(EXACT(D118,"CPS_60s"),EXACT(E118,"Win")),'Input Data'!D2,0)+IF(AND(EXACT(D118,"CPS_60s"),EXACT(E118,"Loss")),'Input Data'!D3,0)</f>
        <v>0</v>
      </c>
      <c r="G118" s="81">
        <f>IF(AND(EXACT(D118,"CPS_5m"),EXACT(E118,"Win")),'Input Data'!G2,0)+IF(AND(EXACT(D118,"CPS_5m"),EXACT(E118,"Loss")),'Input Data'!G3,0)+IF(AND(EXACT(D118,"CPS_60s"),EXACT(E118,"Win")),'Input Data'!F2,0)+IF(AND(EXACT(D118,"CPS_60s"),EXACT(E118,"Loss")),'Input Data'!F3,0)</f>
        <v>0</v>
      </c>
    </row>
    <row r="119" spans="2:7" ht="15.75">
      <c r="B119" s="56"/>
      <c r="C119" s="25"/>
      <c r="D119" s="25"/>
      <c r="E119" s="27"/>
      <c r="F119" s="167">
        <f>IF(AND(EXACT(D119,"CPS_5m"),EXACT(E119,"Win")),'Input Data'!E2,0)+IF(AND(EXACT(D119,"CPS_5m"),EXACT(E119,"Loss")),'Input Data'!E3,0)+IF(AND(EXACT(D119,"CPS_60s"),EXACT(E119,"Win")),'Input Data'!D2,0)+IF(AND(EXACT(D119,"CPS_60s"),EXACT(E119,"Loss")),'Input Data'!D3,0)</f>
        <v>0</v>
      </c>
      <c r="G119" s="81">
        <f>IF(AND(EXACT(D119,"CPS_5m"),EXACT(E119,"Win")),'Input Data'!G2,0)+IF(AND(EXACT(D119,"CPS_5m"),EXACT(E119,"Loss")),'Input Data'!G3,0)+IF(AND(EXACT(D119,"CPS_60s"),EXACT(E119,"Win")),'Input Data'!F2,0)+IF(AND(EXACT(D119,"CPS_60s"),EXACT(E119,"Loss")),'Input Data'!F3,0)</f>
        <v>0</v>
      </c>
    </row>
    <row r="120" spans="2:7" ht="15.75">
      <c r="B120" s="56"/>
      <c r="C120" s="25"/>
      <c r="D120" s="25"/>
      <c r="E120" s="27"/>
      <c r="F120" s="167">
        <f>IF(AND(EXACT(D120,"CPS_5m"),EXACT(E120,"Win")),'Input Data'!E2,0)+IF(AND(EXACT(D120,"CPS_5m"),EXACT(E120,"Loss")),'Input Data'!E3,0)+IF(AND(EXACT(D120,"CPS_60s"),EXACT(E120,"Win")),'Input Data'!D2,0)+IF(AND(EXACT(D120,"CPS_60s"),EXACT(E120,"Loss")),'Input Data'!D3,0)</f>
        <v>0</v>
      </c>
      <c r="G120" s="81">
        <f>IF(AND(EXACT(D120,"CPS_5m"),EXACT(E120,"Win")),'Input Data'!G2,0)+IF(AND(EXACT(D120,"CPS_5m"),EXACT(E120,"Loss")),'Input Data'!G3,0)+IF(AND(EXACT(D120,"CPS_60s"),EXACT(E120,"Win")),'Input Data'!F2,0)+IF(AND(EXACT(D120,"CPS_60s"),EXACT(E120,"Loss")),'Input Data'!F3,0)</f>
        <v>0</v>
      </c>
    </row>
    <row r="121" spans="2:7" ht="15.75">
      <c r="B121" s="56"/>
      <c r="C121" s="25"/>
      <c r="D121" s="25"/>
      <c r="E121" s="27"/>
      <c r="F121" s="167">
        <f>IF(AND(EXACT(D121,"CPS_5m"),EXACT(E121,"Win")),'Input Data'!E2,0)+IF(AND(EXACT(D121,"CPS_5m"),EXACT(E121,"Loss")),'Input Data'!E3,0)+IF(AND(EXACT(D121,"CPS_60s"),EXACT(E121,"Win")),'Input Data'!D2,0)+IF(AND(EXACT(D121,"CPS_60s"),EXACT(E121,"Loss")),'Input Data'!D3,0)</f>
        <v>0</v>
      </c>
      <c r="G121" s="81">
        <f>IF(AND(EXACT(D121,"CPS_5m"),EXACT(E121,"Win")),'Input Data'!G2,0)+IF(AND(EXACT(D121,"CPS_5m"),EXACT(E121,"Loss")),'Input Data'!G3,0)+IF(AND(EXACT(D121,"CPS_60s"),EXACT(E121,"Win")),'Input Data'!F2,0)+IF(AND(EXACT(D121,"CPS_60s"),EXACT(E121,"Loss")),'Input Data'!F3,0)</f>
        <v>0</v>
      </c>
    </row>
    <row r="122" spans="2:7" ht="15.75">
      <c r="B122" s="56"/>
      <c r="C122" s="25"/>
      <c r="D122" s="25"/>
      <c r="E122" s="27"/>
      <c r="F122" s="167">
        <f>IF(AND(EXACT(D122,"CPS_5m"),EXACT(E122,"Win")),'Input Data'!E2,0)+IF(AND(EXACT(D122,"CPS_5m"),EXACT(E122,"Loss")),'Input Data'!E3,0)+IF(AND(EXACT(D122,"CPS_60s"),EXACT(E122,"Win")),'Input Data'!D2,0)+IF(AND(EXACT(D122,"CPS_60s"),EXACT(E122,"Loss")),'Input Data'!D3,0)</f>
        <v>0</v>
      </c>
      <c r="G122" s="81">
        <f>IF(AND(EXACT(D122,"CPS_5m"),EXACT(E122,"Win")),'Input Data'!G2,0)+IF(AND(EXACT(D122,"CPS_5m"),EXACT(E122,"Loss")),'Input Data'!G3,0)+IF(AND(EXACT(D122,"CPS_60s"),EXACT(E122,"Win")),'Input Data'!F2,0)+IF(AND(EXACT(D122,"CPS_60s"),EXACT(E122,"Loss")),'Input Data'!F3,0)</f>
        <v>0</v>
      </c>
    </row>
    <row r="123" spans="2:7" ht="15.75">
      <c r="B123" s="56"/>
      <c r="C123" s="25"/>
      <c r="D123" s="25"/>
      <c r="E123" s="27"/>
      <c r="F123" s="167">
        <f>IF(AND(EXACT(D123,"CPS_5m"),EXACT(E123,"Win")),'Input Data'!E2,0)+IF(AND(EXACT(D123,"CPS_5m"),EXACT(E123,"Loss")),'Input Data'!E3,0)+IF(AND(EXACT(D123,"CPS_60s"),EXACT(E123,"Win")),'Input Data'!D2,0)+IF(AND(EXACT(D123,"CPS_60s"),EXACT(E123,"Loss")),'Input Data'!D3,0)</f>
        <v>0</v>
      </c>
      <c r="G123" s="81">
        <f>IF(AND(EXACT(D123,"CPS_5m"),EXACT(E123,"Win")),'Input Data'!G2,0)+IF(AND(EXACT(D123,"CPS_5m"),EXACT(E123,"Loss")),'Input Data'!G3,0)+IF(AND(EXACT(D123,"CPS_60s"),EXACT(E123,"Win")),'Input Data'!F2,0)+IF(AND(EXACT(D123,"CPS_60s"),EXACT(E123,"Loss")),'Input Data'!F3,0)</f>
        <v>0</v>
      </c>
    </row>
    <row r="124" spans="2:7" ht="15.75">
      <c r="B124" s="56"/>
      <c r="C124" s="25"/>
      <c r="D124" s="25"/>
      <c r="E124" s="27"/>
      <c r="F124" s="167">
        <f>IF(AND(EXACT(D124,"CPS_5m"),EXACT(E124,"Win")),'Input Data'!E2,0)+IF(AND(EXACT(D124,"CPS_5m"),EXACT(E124,"Loss")),'Input Data'!E3,0)+IF(AND(EXACT(D124,"CPS_60s"),EXACT(E124,"Win")),'Input Data'!D2,0)+IF(AND(EXACT(D124,"CPS_60s"),EXACT(E124,"Loss")),'Input Data'!D3,0)</f>
        <v>0</v>
      </c>
      <c r="G124" s="81">
        <f>IF(AND(EXACT(D124,"CPS_5m"),EXACT(E124,"Win")),'Input Data'!G2,0)+IF(AND(EXACT(D124,"CPS_5m"),EXACT(E124,"Loss")),'Input Data'!G3,0)+IF(AND(EXACT(D124,"CPS_60s"),EXACT(E124,"Win")),'Input Data'!F2,0)+IF(AND(EXACT(D124,"CPS_60s"),EXACT(E124,"Loss")),'Input Data'!F3,0)</f>
        <v>0</v>
      </c>
    </row>
    <row r="125" spans="2:7" ht="15.75">
      <c r="B125" s="56"/>
      <c r="C125" s="25"/>
      <c r="D125" s="25"/>
      <c r="E125" s="27"/>
      <c r="F125" s="167">
        <f>IF(AND(EXACT(D125,"CPS_5m"),EXACT(E125,"Win")),'Input Data'!E2,0)+IF(AND(EXACT(D125,"CPS_5m"),EXACT(E125,"Loss")),'Input Data'!E3,0)+IF(AND(EXACT(D125,"CPS_60s"),EXACT(E125,"Win")),'Input Data'!D2,0)+IF(AND(EXACT(D125,"CPS_60s"),EXACT(E125,"Loss")),'Input Data'!D3,0)</f>
        <v>0</v>
      </c>
      <c r="G125" s="81">
        <f>IF(AND(EXACT(D125,"CPS_5m"),EXACT(E125,"Win")),'Input Data'!G2,0)+IF(AND(EXACT(D125,"CPS_5m"),EXACT(E125,"Loss")),'Input Data'!G3,0)+IF(AND(EXACT(D125,"CPS_60s"),EXACT(E125,"Win")),'Input Data'!F2,0)+IF(AND(EXACT(D125,"CPS_60s"),EXACT(E125,"Loss")),'Input Data'!F3,0)</f>
        <v>0</v>
      </c>
    </row>
    <row r="126" spans="2:7" ht="15.75">
      <c r="B126" s="56"/>
      <c r="C126" s="25"/>
      <c r="D126" s="25"/>
      <c r="E126" s="27"/>
      <c r="F126" s="167">
        <f>IF(AND(EXACT(D126,"CPS_5m"),EXACT(E126,"Win")),'Input Data'!E2,0)+IF(AND(EXACT(D126,"CPS_5m"),EXACT(E126,"Loss")),'Input Data'!E3,0)+IF(AND(EXACT(D126,"CPS_60s"),EXACT(E126,"Win")),'Input Data'!D2,0)+IF(AND(EXACT(D126,"CPS_60s"),EXACT(E126,"Loss")),'Input Data'!D3,0)</f>
        <v>0</v>
      </c>
      <c r="G126" s="81">
        <f>IF(AND(EXACT(D126,"CPS_5m"),EXACT(E126,"Win")),'Input Data'!G2,0)+IF(AND(EXACT(D126,"CPS_5m"),EXACT(E126,"Loss")),'Input Data'!G3,0)+IF(AND(EXACT(D126,"CPS_60s"),EXACT(E126,"Win")),'Input Data'!F2,0)+IF(AND(EXACT(D126,"CPS_60s"),EXACT(E126,"Loss")),'Input Data'!F3,0)</f>
        <v>0</v>
      </c>
    </row>
    <row r="127" spans="2:7" ht="15.75">
      <c r="B127" s="56"/>
      <c r="C127" s="25"/>
      <c r="D127" s="25"/>
      <c r="E127" s="27"/>
      <c r="F127" s="167">
        <f>IF(AND(EXACT(D127,"CPS_5m"),EXACT(E127,"Win")),'Input Data'!E2,0)+IF(AND(EXACT(D127,"CPS_5m"),EXACT(E127,"Loss")),'Input Data'!E3,0)+IF(AND(EXACT(D127,"CPS_60s"),EXACT(E127,"Win")),'Input Data'!D2,0)+IF(AND(EXACT(D127,"CPS_60s"),EXACT(E127,"Loss")),'Input Data'!D3,0)</f>
        <v>0</v>
      </c>
      <c r="G127" s="81">
        <f>IF(AND(EXACT(D127,"CPS_5m"),EXACT(E127,"Win")),'Input Data'!G2,0)+IF(AND(EXACT(D127,"CPS_5m"),EXACT(E127,"Loss")),'Input Data'!G3,0)+IF(AND(EXACT(D127,"CPS_60s"),EXACT(E127,"Win")),'Input Data'!F2,0)+IF(AND(EXACT(D127,"CPS_60s"),EXACT(E127,"Loss")),'Input Data'!F3,0)</f>
        <v>0</v>
      </c>
    </row>
    <row r="128" spans="2:7" ht="15.75">
      <c r="B128" s="56"/>
      <c r="C128" s="25"/>
      <c r="D128" s="25"/>
      <c r="E128" s="27"/>
      <c r="F128" s="167">
        <f>IF(AND(EXACT(D128,"CPS_5m"),EXACT(E128,"Win")),'Input Data'!E2,0)+IF(AND(EXACT(D128,"CPS_5m"),EXACT(E128,"Loss")),'Input Data'!E3,0)+IF(AND(EXACT(D128,"CPS_60s"),EXACT(E128,"Win")),'Input Data'!D2,0)+IF(AND(EXACT(D128,"CPS_60s"),EXACT(E128,"Loss")),'Input Data'!D3,0)</f>
        <v>0</v>
      </c>
      <c r="G128" s="81">
        <f>IF(AND(EXACT(D128,"CPS_5m"),EXACT(E128,"Win")),'Input Data'!G2,0)+IF(AND(EXACT(D128,"CPS_5m"),EXACT(E128,"Loss")),'Input Data'!G3,0)+IF(AND(EXACT(D128,"CPS_60s"),EXACT(E128,"Win")),'Input Data'!F2,0)+IF(AND(EXACT(D128,"CPS_60s"),EXACT(E128,"Loss")),'Input Data'!F3,0)</f>
        <v>0</v>
      </c>
    </row>
    <row r="129" spans="2:7" ht="15.75">
      <c r="B129" s="56"/>
      <c r="C129" s="25"/>
      <c r="D129" s="25"/>
      <c r="E129" s="27"/>
      <c r="F129" s="167">
        <f>IF(AND(EXACT(D129,"CPS_5m"),EXACT(E129,"Win")),'Input Data'!E2,0)+IF(AND(EXACT(D129,"CPS_5m"),EXACT(E129,"Loss")),'Input Data'!E3,0)+IF(AND(EXACT(D129,"CPS_60s"),EXACT(E129,"Win")),'Input Data'!D2,0)+IF(AND(EXACT(D129,"CPS_60s"),EXACT(E129,"Loss")),'Input Data'!D3,0)</f>
        <v>0</v>
      </c>
      <c r="G129" s="81">
        <f>IF(AND(EXACT(D129,"CPS_5m"),EXACT(E129,"Win")),'Input Data'!G2,0)+IF(AND(EXACT(D129,"CPS_5m"),EXACT(E129,"Loss")),'Input Data'!G3,0)+IF(AND(EXACT(D129,"CPS_60s"),EXACT(E129,"Win")),'Input Data'!F2,0)+IF(AND(EXACT(D129,"CPS_60s"),EXACT(E129,"Loss")),'Input Data'!F3,0)</f>
        <v>0</v>
      </c>
    </row>
    <row r="130" spans="2:7" ht="15.75">
      <c r="B130" s="56"/>
      <c r="C130" s="25"/>
      <c r="D130" s="25"/>
      <c r="E130" s="27"/>
      <c r="F130" s="167">
        <f>IF(AND(EXACT(D130,"CPS_5m"),EXACT(E130,"Win")),'Input Data'!E2,0)+IF(AND(EXACT(D130,"CPS_5m"),EXACT(E130,"Loss")),'Input Data'!E3,0)+IF(AND(EXACT(D130,"CPS_60s"),EXACT(E130,"Win")),'Input Data'!D2,0)+IF(AND(EXACT(D130,"CPS_60s"),EXACT(E130,"Loss")),'Input Data'!D3,0)</f>
        <v>0</v>
      </c>
      <c r="G130" s="81">
        <f>IF(AND(EXACT(D130,"CPS_5m"),EXACT(E130,"Win")),'Input Data'!G2,0)+IF(AND(EXACT(D130,"CPS_5m"),EXACT(E130,"Loss")),'Input Data'!G3,0)+IF(AND(EXACT(D130,"CPS_60s"),EXACT(E130,"Win")),'Input Data'!F2,0)+IF(AND(EXACT(D130,"CPS_60s"),EXACT(E130,"Loss")),'Input Data'!F3,0)</f>
        <v>0</v>
      </c>
    </row>
    <row r="131" spans="2:7" ht="15.75">
      <c r="B131" s="56"/>
      <c r="C131" s="25"/>
      <c r="D131" s="25"/>
      <c r="E131" s="27"/>
      <c r="F131" s="167">
        <f>IF(AND(EXACT(D131,"CPS_5m"),EXACT(E131,"Win")),'Input Data'!E2,0)+IF(AND(EXACT(D131,"CPS_5m"),EXACT(E131,"Loss")),'Input Data'!E3,0)+IF(AND(EXACT(D131,"CPS_60s"),EXACT(E131,"Win")),'Input Data'!D2,0)+IF(AND(EXACT(D131,"CPS_60s"),EXACT(E131,"Loss")),'Input Data'!D3,0)</f>
        <v>0</v>
      </c>
      <c r="G131" s="81">
        <f>IF(AND(EXACT(D131,"CPS_5m"),EXACT(E131,"Win")),'Input Data'!G2,0)+IF(AND(EXACT(D131,"CPS_5m"),EXACT(E131,"Loss")),'Input Data'!G3,0)+IF(AND(EXACT(D131,"CPS_60s"),EXACT(E131,"Win")),'Input Data'!F2,0)+IF(AND(EXACT(D131,"CPS_60s"),EXACT(E131,"Loss")),'Input Data'!F3,0)</f>
        <v>0</v>
      </c>
    </row>
    <row r="132" spans="2:7" ht="15.75">
      <c r="B132" s="56"/>
      <c r="C132" s="25"/>
      <c r="D132" s="25"/>
      <c r="E132" s="27"/>
      <c r="F132" s="167">
        <f>IF(AND(EXACT(D132,"CPS_5m"),EXACT(E132,"Win")),'Input Data'!E2,0)+IF(AND(EXACT(D132,"CPS_5m"),EXACT(E132,"Loss")),'Input Data'!E3,0)+IF(AND(EXACT(D132,"CPS_60s"),EXACT(E132,"Win")),'Input Data'!D2,0)+IF(AND(EXACT(D132,"CPS_60s"),EXACT(E132,"Loss")),'Input Data'!D3,0)</f>
        <v>0</v>
      </c>
      <c r="G132" s="81">
        <f>IF(AND(EXACT(D132,"CPS_5m"),EXACT(E132,"Win")),'Input Data'!G2,0)+IF(AND(EXACT(D132,"CPS_5m"),EXACT(E132,"Loss")),'Input Data'!G3,0)+IF(AND(EXACT(D132,"CPS_60s"),EXACT(E132,"Win")),'Input Data'!F2,0)+IF(AND(EXACT(D132,"CPS_60s"),EXACT(E132,"Loss")),'Input Data'!F3,0)</f>
        <v>0</v>
      </c>
    </row>
    <row r="133" spans="2:7" ht="15.75">
      <c r="B133" s="56"/>
      <c r="C133" s="25"/>
      <c r="D133" s="25"/>
      <c r="E133" s="27"/>
      <c r="F133" s="167">
        <f>IF(AND(EXACT(D133,"CPS_5m"),EXACT(E133,"Win")),'Input Data'!E2,0)+IF(AND(EXACT(D133,"CPS_5m"),EXACT(E133,"Loss")),'Input Data'!E3,0)+IF(AND(EXACT(D133,"CPS_60s"),EXACT(E133,"Win")),'Input Data'!D2,0)+IF(AND(EXACT(D133,"CPS_60s"),EXACT(E133,"Loss")),'Input Data'!D3,0)</f>
        <v>0</v>
      </c>
      <c r="G133" s="81">
        <f>IF(AND(EXACT(D133,"CPS_5m"),EXACT(E133,"Win")),'Input Data'!G2,0)+IF(AND(EXACT(D133,"CPS_5m"),EXACT(E133,"Loss")),'Input Data'!G3,0)+IF(AND(EXACT(D133,"CPS_60s"),EXACT(E133,"Win")),'Input Data'!F2,0)+IF(AND(EXACT(D133,"CPS_60s"),EXACT(E133,"Loss")),'Input Data'!F3,0)</f>
        <v>0</v>
      </c>
    </row>
    <row r="134" spans="2:7" ht="15.75">
      <c r="B134" s="56"/>
      <c r="C134" s="25"/>
      <c r="D134" s="25"/>
      <c r="E134" s="27"/>
      <c r="F134" s="167">
        <f>IF(AND(EXACT(D134,"CPS_5m"),EXACT(E134,"Win")),'Input Data'!E2,0)+IF(AND(EXACT(D134,"CPS_5m"),EXACT(E134,"Loss")),'Input Data'!E3,0)+IF(AND(EXACT(D134,"CPS_60s"),EXACT(E134,"Win")),'Input Data'!D2,0)+IF(AND(EXACT(D134,"CPS_60s"),EXACT(E134,"Loss")),'Input Data'!D3,0)</f>
        <v>0</v>
      </c>
      <c r="G134" s="81">
        <f>IF(AND(EXACT(D134,"CPS_5m"),EXACT(E134,"Win")),'Input Data'!G2,0)+IF(AND(EXACT(D134,"CPS_5m"),EXACT(E134,"Loss")),'Input Data'!G3,0)+IF(AND(EXACT(D134,"CPS_60s"),EXACT(E134,"Win")),'Input Data'!F2,0)+IF(AND(EXACT(D134,"CPS_60s"),EXACT(E134,"Loss")),'Input Data'!F3,0)</f>
        <v>0</v>
      </c>
    </row>
    <row r="135" spans="2:7" ht="15.75">
      <c r="B135" s="56"/>
      <c r="C135" s="25"/>
      <c r="D135" s="25"/>
      <c r="E135" s="27"/>
      <c r="F135" s="167">
        <f>IF(AND(EXACT(D135,"CPS_5m"),EXACT(E135,"Win")),'Input Data'!E2,0)+IF(AND(EXACT(D135,"CPS_5m"),EXACT(E135,"Loss")),'Input Data'!E3,0)+IF(AND(EXACT(D135,"CPS_60s"),EXACT(E135,"Win")),'Input Data'!D2,0)+IF(AND(EXACT(D135,"CPS_60s"),EXACT(E135,"Loss")),'Input Data'!D3,0)</f>
        <v>0</v>
      </c>
      <c r="G135" s="81">
        <f>IF(AND(EXACT(D135,"CPS_5m"),EXACT(E135,"Win")),'Input Data'!G2,0)+IF(AND(EXACT(D135,"CPS_5m"),EXACT(E135,"Loss")),'Input Data'!G3,0)+IF(AND(EXACT(D135,"CPS_60s"),EXACT(E135,"Win")),'Input Data'!F2,0)+IF(AND(EXACT(D135,"CPS_60s"),EXACT(E135,"Loss")),'Input Data'!F3,0)</f>
        <v>0</v>
      </c>
    </row>
    <row r="136" spans="2:7" ht="15.75">
      <c r="B136" s="56"/>
      <c r="C136" s="25"/>
      <c r="D136" s="25"/>
      <c r="E136" s="27"/>
      <c r="F136" s="167">
        <f>IF(AND(EXACT(D136,"CPS_5m"),EXACT(E136,"Win")),'Input Data'!E2,0)+IF(AND(EXACT(D136,"CPS_5m"),EXACT(E136,"Loss")),'Input Data'!E3,0)+IF(AND(EXACT(D136,"CPS_60s"),EXACT(E136,"Win")),'Input Data'!D2,0)+IF(AND(EXACT(D136,"CPS_60s"),EXACT(E136,"Loss")),'Input Data'!D3,0)</f>
        <v>0</v>
      </c>
      <c r="G136" s="81">
        <f>IF(AND(EXACT(D136,"CPS_5m"),EXACT(E136,"Win")),'Input Data'!G2,0)+IF(AND(EXACT(D136,"CPS_5m"),EXACT(E136,"Loss")),'Input Data'!G3,0)+IF(AND(EXACT(D136,"CPS_60s"),EXACT(E136,"Win")),'Input Data'!F2,0)+IF(AND(EXACT(D136,"CPS_60s"),EXACT(E136,"Loss")),'Input Data'!F3,0)</f>
        <v>0</v>
      </c>
    </row>
    <row r="137" spans="2:7" ht="15.75">
      <c r="B137" s="56"/>
      <c r="C137" s="25"/>
      <c r="D137" s="25"/>
      <c r="E137" s="27"/>
      <c r="F137" s="167">
        <f>IF(AND(EXACT(D137,"CPS_5m"),EXACT(E137,"Win")),'Input Data'!E2,0)+IF(AND(EXACT(D137,"CPS_5m"),EXACT(E137,"Loss")),'Input Data'!E3,0)+IF(AND(EXACT(D137,"CPS_60s"),EXACT(E137,"Win")),'Input Data'!D2,0)+IF(AND(EXACT(D137,"CPS_60s"),EXACT(E137,"Loss")),'Input Data'!D3,0)</f>
        <v>0</v>
      </c>
      <c r="G137" s="81">
        <f>IF(AND(EXACT(D137,"CPS_5m"),EXACT(E137,"Win")),'Input Data'!G2,0)+IF(AND(EXACT(D137,"CPS_5m"),EXACT(E137,"Loss")),'Input Data'!G3,0)+IF(AND(EXACT(D137,"CPS_60s"),EXACT(E137,"Win")),'Input Data'!F2,0)+IF(AND(EXACT(D137,"CPS_60s"),EXACT(E137,"Loss")),'Input Data'!F3,0)</f>
        <v>0</v>
      </c>
    </row>
    <row r="138" spans="2:7" ht="15.75">
      <c r="B138" s="56"/>
      <c r="C138" s="25"/>
      <c r="D138" s="25"/>
      <c r="E138" s="27"/>
      <c r="F138" s="167">
        <f>IF(AND(EXACT(D138,"CPS_5m"),EXACT(E138,"Win")),'Input Data'!E2,0)+IF(AND(EXACT(D138,"CPS_5m"),EXACT(E138,"Loss")),'Input Data'!E3,0)+IF(AND(EXACT(D138,"CPS_60s"),EXACT(E138,"Win")),'Input Data'!D2,0)+IF(AND(EXACT(D138,"CPS_60s"),EXACT(E138,"Loss")),'Input Data'!D3,0)</f>
        <v>0</v>
      </c>
      <c r="G138" s="81">
        <f>IF(AND(EXACT(D138,"CPS_5m"),EXACT(E138,"Win")),'Input Data'!G2,0)+IF(AND(EXACT(D138,"CPS_5m"),EXACT(E138,"Loss")),'Input Data'!G3,0)+IF(AND(EXACT(D138,"CPS_60s"),EXACT(E138,"Win")),'Input Data'!F2,0)+IF(AND(EXACT(D138,"CPS_60s"),EXACT(E138,"Loss")),'Input Data'!F3,0)</f>
        <v>0</v>
      </c>
    </row>
    <row r="139" spans="2:7" ht="15.75">
      <c r="B139" s="56"/>
      <c r="C139" s="25"/>
      <c r="D139" s="25"/>
      <c r="E139" s="27"/>
      <c r="F139" s="167">
        <f>IF(AND(EXACT(D139,"CPS_5m"),EXACT(E139,"Win")),'Input Data'!E2,0)+IF(AND(EXACT(D139,"CPS_5m"),EXACT(E139,"Loss")),'Input Data'!E3,0)+IF(AND(EXACT(D139,"CPS_60s"),EXACT(E139,"Win")),'Input Data'!D2,0)+IF(AND(EXACT(D139,"CPS_60s"),EXACT(E139,"Loss")),'Input Data'!D3,0)</f>
        <v>0</v>
      </c>
      <c r="G139" s="81">
        <f>IF(AND(EXACT(D139,"CPS_5m"),EXACT(E139,"Win")),'Input Data'!G2,0)+IF(AND(EXACT(D139,"CPS_5m"),EXACT(E139,"Loss")),'Input Data'!G3,0)+IF(AND(EXACT(D139,"CPS_60s"),EXACT(E139,"Win")),'Input Data'!F2,0)+IF(AND(EXACT(D139,"CPS_60s"),EXACT(E139,"Loss")),'Input Data'!F3,0)</f>
        <v>0</v>
      </c>
    </row>
    <row r="140" spans="2:7" ht="15.75">
      <c r="B140" s="56"/>
      <c r="C140" s="25"/>
      <c r="D140" s="25"/>
      <c r="E140" s="27"/>
      <c r="F140" s="167">
        <f>IF(AND(EXACT(D140,"CPS_5m"),EXACT(E140,"Win")),'Input Data'!E2,0)+IF(AND(EXACT(D140,"CPS_5m"),EXACT(E140,"Loss")),'Input Data'!E3,0)+IF(AND(EXACT(D140,"CPS_60s"),EXACT(E140,"Win")),'Input Data'!D2,0)+IF(AND(EXACT(D140,"CPS_60s"),EXACT(E140,"Loss")),'Input Data'!D3,0)</f>
        <v>0</v>
      </c>
      <c r="G140" s="81">
        <f>IF(AND(EXACT(D140,"CPS_5m"),EXACT(E140,"Win")),'Input Data'!G2,0)+IF(AND(EXACT(D140,"CPS_5m"),EXACT(E140,"Loss")),'Input Data'!G3,0)+IF(AND(EXACT(D140,"CPS_60s"),EXACT(E140,"Win")),'Input Data'!F2,0)+IF(AND(EXACT(D140,"CPS_60s"),EXACT(E140,"Loss")),'Input Data'!F3,0)</f>
        <v>0</v>
      </c>
    </row>
    <row r="141" spans="2:7" ht="15.75">
      <c r="B141" s="56"/>
      <c r="C141" s="25"/>
      <c r="D141" s="25"/>
      <c r="E141" s="27"/>
      <c r="F141" s="167">
        <f>IF(AND(EXACT(D141,"CPS_5m"),EXACT(E141,"Win")),'Input Data'!E2,0)+IF(AND(EXACT(D141,"CPS_5m"),EXACT(E141,"Loss")),'Input Data'!E3,0)+IF(AND(EXACT(D141,"CPS_60s"),EXACT(E141,"Win")),'Input Data'!D2,0)+IF(AND(EXACT(D141,"CPS_60s"),EXACT(E141,"Loss")),'Input Data'!D3,0)</f>
        <v>0</v>
      </c>
      <c r="G141" s="81">
        <f>IF(AND(EXACT(D141,"CPS_5m"),EXACT(E141,"Win")),'Input Data'!G2,0)+IF(AND(EXACT(D141,"CPS_5m"),EXACT(E141,"Loss")),'Input Data'!G3,0)+IF(AND(EXACT(D141,"CPS_60s"),EXACT(E141,"Win")),'Input Data'!F2,0)+IF(AND(EXACT(D141,"CPS_60s"),EXACT(E141,"Loss")),'Input Data'!F3,0)</f>
        <v>0</v>
      </c>
    </row>
    <row r="142" spans="2:7" ht="15.75">
      <c r="B142" s="56"/>
      <c r="C142" s="25"/>
      <c r="D142" s="25"/>
      <c r="E142" s="27"/>
      <c r="F142" s="167">
        <f>IF(AND(EXACT(D142,"CPS_5m"),EXACT(E142,"Win")),'Input Data'!E2,0)+IF(AND(EXACT(D142,"CPS_5m"),EXACT(E142,"Loss")),'Input Data'!E3,0)+IF(AND(EXACT(D142,"CPS_60s"),EXACT(E142,"Win")),'Input Data'!D2,0)+IF(AND(EXACT(D142,"CPS_60s"),EXACT(E142,"Loss")),'Input Data'!D3,0)</f>
        <v>0</v>
      </c>
      <c r="G142" s="81">
        <f>IF(AND(EXACT(D142,"CPS_5m"),EXACT(E142,"Win")),'Input Data'!G2,0)+IF(AND(EXACT(D142,"CPS_5m"),EXACT(E142,"Loss")),'Input Data'!G3,0)+IF(AND(EXACT(D142,"CPS_60s"),EXACT(E142,"Win")),'Input Data'!F2,0)+IF(AND(EXACT(D142,"CPS_60s"),EXACT(E142,"Loss")),'Input Data'!F3,0)</f>
        <v>0</v>
      </c>
    </row>
    <row r="143" spans="2:7" ht="15.75">
      <c r="B143" s="56"/>
      <c r="C143" s="25"/>
      <c r="D143" s="25"/>
      <c r="E143" s="27"/>
      <c r="F143" s="167">
        <f>IF(AND(EXACT(D143,"CPS_5m"),EXACT(E143,"Win")),'Input Data'!E2,0)+IF(AND(EXACT(D143,"CPS_5m"),EXACT(E143,"Loss")),'Input Data'!E3,0)+IF(AND(EXACT(D143,"CPS_60s"),EXACT(E143,"Win")),'Input Data'!D2,0)+IF(AND(EXACT(D143,"CPS_60s"),EXACT(E143,"Loss")),'Input Data'!D3,0)</f>
        <v>0</v>
      </c>
      <c r="G143" s="81">
        <f>IF(AND(EXACT(D143,"CPS_5m"),EXACT(E143,"Win")),'Input Data'!G2,0)+IF(AND(EXACT(D143,"CPS_5m"),EXACT(E143,"Loss")),'Input Data'!G3,0)+IF(AND(EXACT(D143,"CPS_60s"),EXACT(E143,"Win")),'Input Data'!F2,0)+IF(AND(EXACT(D143,"CPS_60s"),EXACT(E143,"Loss")),'Input Data'!F3,0)</f>
        <v>0</v>
      </c>
    </row>
    <row r="144" spans="2:7" ht="15.75">
      <c r="B144" s="56"/>
      <c r="C144" s="25"/>
      <c r="D144" s="25"/>
      <c r="E144" s="27"/>
      <c r="F144" s="167">
        <f>IF(AND(EXACT(D144,"CPS_5m"),EXACT(E144,"Win")),'Input Data'!E2,0)+IF(AND(EXACT(D144,"CPS_5m"),EXACT(E144,"Loss")),'Input Data'!E3,0)+IF(AND(EXACT(D144,"CPS_60s"),EXACT(E144,"Win")),'Input Data'!D2,0)+IF(AND(EXACT(D144,"CPS_60s"),EXACT(E144,"Loss")),'Input Data'!D3,0)</f>
        <v>0</v>
      </c>
      <c r="G144" s="81">
        <f>IF(AND(EXACT(D144,"CPS_5m"),EXACT(E144,"Win")),'Input Data'!G2,0)+IF(AND(EXACT(D144,"CPS_5m"),EXACT(E144,"Loss")),'Input Data'!G3,0)+IF(AND(EXACT(D144,"CPS_60s"),EXACT(E144,"Win")),'Input Data'!F2,0)+IF(AND(EXACT(D144,"CPS_60s"),EXACT(E144,"Loss")),'Input Data'!F3,0)</f>
        <v>0</v>
      </c>
    </row>
    <row r="145" spans="2:7" ht="15.75">
      <c r="B145" s="56"/>
      <c r="C145" s="25"/>
      <c r="D145" s="25"/>
      <c r="E145" s="27"/>
      <c r="F145" s="167">
        <f>IF(AND(EXACT(D145,"CPS_5m"),EXACT(E145,"Win")),'Input Data'!E2,0)+IF(AND(EXACT(D145,"CPS_5m"),EXACT(E145,"Loss")),'Input Data'!E3,0)+IF(AND(EXACT(D145,"CPS_60s"),EXACT(E145,"Win")),'Input Data'!D2,0)+IF(AND(EXACT(D145,"CPS_60s"),EXACT(E145,"Loss")),'Input Data'!D3,0)</f>
        <v>0</v>
      </c>
      <c r="G145" s="81">
        <f>IF(AND(EXACT(D145,"CPS_5m"),EXACT(E145,"Win")),'Input Data'!G2,0)+IF(AND(EXACT(D145,"CPS_5m"),EXACT(E145,"Loss")),'Input Data'!G3,0)+IF(AND(EXACT(D145,"CPS_60s"),EXACT(E145,"Win")),'Input Data'!F2,0)+IF(AND(EXACT(D145,"CPS_60s"),EXACT(E145,"Loss")),'Input Data'!F3,0)</f>
        <v>0</v>
      </c>
    </row>
    <row r="146" spans="2:7" ht="15.75">
      <c r="B146" s="56"/>
      <c r="C146" s="25"/>
      <c r="D146" s="25"/>
      <c r="E146" s="27"/>
      <c r="F146" s="167">
        <f>IF(AND(EXACT(D146,"CPS_5m"),EXACT(E146,"Win")),'Input Data'!E2,0)+IF(AND(EXACT(D146,"CPS_5m"),EXACT(E146,"Loss")),'Input Data'!E3,0)+IF(AND(EXACT(D146,"CPS_60s"),EXACT(E146,"Win")),'Input Data'!D2,0)+IF(AND(EXACT(D146,"CPS_60s"),EXACT(E146,"Loss")),'Input Data'!D3,0)</f>
        <v>0</v>
      </c>
      <c r="G146" s="81">
        <f>IF(AND(EXACT(D146,"CPS_5m"),EXACT(E146,"Win")),'Input Data'!G2,0)+IF(AND(EXACT(D146,"CPS_5m"),EXACT(E146,"Loss")),'Input Data'!G3,0)+IF(AND(EXACT(D146,"CPS_60s"),EXACT(E146,"Win")),'Input Data'!F2,0)+IF(AND(EXACT(D146,"CPS_60s"),EXACT(E146,"Loss")),'Input Data'!F3,0)</f>
        <v>0</v>
      </c>
    </row>
    <row r="147" spans="2:7" ht="15.75">
      <c r="B147" s="56"/>
      <c r="C147" s="25"/>
      <c r="D147" s="25"/>
      <c r="E147" s="27"/>
      <c r="F147" s="167">
        <f>IF(AND(EXACT(D147,"CPS_5m"),EXACT(E147,"Win")),'Input Data'!E2,0)+IF(AND(EXACT(D147,"CPS_5m"),EXACT(E147,"Loss")),'Input Data'!E3,0)+IF(AND(EXACT(D147,"CPS_60s"),EXACT(E147,"Win")),'Input Data'!D2,0)+IF(AND(EXACT(D147,"CPS_60s"),EXACT(E147,"Loss")),'Input Data'!D3,0)</f>
        <v>0</v>
      </c>
      <c r="G147" s="81">
        <f>IF(AND(EXACT(D147,"CPS_5m"),EXACT(E147,"Win")),'Input Data'!G2,0)+IF(AND(EXACT(D147,"CPS_5m"),EXACT(E147,"Loss")),'Input Data'!G3,0)+IF(AND(EXACT(D147,"CPS_60s"),EXACT(E147,"Win")),'Input Data'!F2,0)+IF(AND(EXACT(D147,"CPS_60s"),EXACT(E147,"Loss")),'Input Data'!F3,0)</f>
        <v>0</v>
      </c>
    </row>
    <row r="148" spans="2:7" ht="15.75">
      <c r="B148" s="56"/>
      <c r="C148" s="25"/>
      <c r="D148" s="25"/>
      <c r="E148" s="27"/>
      <c r="F148" s="167">
        <f>IF(AND(EXACT(D148,"CPS_5m"),EXACT(E148,"Win")),'Input Data'!E2,0)+IF(AND(EXACT(D148,"CPS_5m"),EXACT(E148,"Loss")),'Input Data'!E3,0)+IF(AND(EXACT(D148,"CPS_60s"),EXACT(E148,"Win")),'Input Data'!D2,0)+IF(AND(EXACT(D148,"CPS_60s"),EXACT(E148,"Loss")),'Input Data'!D3,0)</f>
        <v>0</v>
      </c>
      <c r="G148" s="81">
        <f>IF(AND(EXACT(D148,"CPS_5m"),EXACT(E148,"Win")),'Input Data'!G2,0)+IF(AND(EXACT(D148,"CPS_5m"),EXACT(E148,"Loss")),'Input Data'!G3,0)+IF(AND(EXACT(D148,"CPS_60s"),EXACT(E148,"Win")),'Input Data'!F2,0)+IF(AND(EXACT(D148,"CPS_60s"),EXACT(E148,"Loss")),'Input Data'!F3,0)</f>
        <v>0</v>
      </c>
    </row>
    <row r="149" spans="2:7" ht="15.75">
      <c r="B149" s="56"/>
      <c r="C149" s="25"/>
      <c r="D149" s="25"/>
      <c r="E149" s="27"/>
      <c r="F149" s="167">
        <f>IF(AND(EXACT(D149,"CPS_5m"),EXACT(E149,"Win")),'Input Data'!E2,0)+IF(AND(EXACT(D149,"CPS_5m"),EXACT(E149,"Loss")),'Input Data'!E3,0)+IF(AND(EXACT(D149,"CPS_60s"),EXACT(E149,"Win")),'Input Data'!D2,0)+IF(AND(EXACT(D149,"CPS_60s"),EXACT(E149,"Loss")),'Input Data'!D3,0)</f>
        <v>0</v>
      </c>
      <c r="G149" s="81">
        <f>IF(AND(EXACT(D149,"CPS_5m"),EXACT(E149,"Win")),'Input Data'!G2,0)+IF(AND(EXACT(D149,"CPS_5m"),EXACT(E149,"Loss")),'Input Data'!G3,0)+IF(AND(EXACT(D149,"CPS_60s"),EXACT(E149,"Win")),'Input Data'!F2,0)+IF(AND(EXACT(D149,"CPS_60s"),EXACT(E149,"Loss")),'Input Data'!F3,0)</f>
        <v>0</v>
      </c>
    </row>
    <row r="150" spans="2:7" ht="15.75">
      <c r="B150" s="56"/>
      <c r="C150" s="25"/>
      <c r="D150" s="25"/>
      <c r="E150" s="27"/>
      <c r="F150" s="167">
        <f>IF(AND(EXACT(D150,"CPS_5m"),EXACT(E150,"Win")),'Input Data'!E2,0)+IF(AND(EXACT(D150,"CPS_5m"),EXACT(E150,"Loss")),'Input Data'!E3,0)+IF(AND(EXACT(D150,"CPS_60s"),EXACT(E150,"Win")),'Input Data'!D2,0)+IF(AND(EXACT(D150,"CPS_60s"),EXACT(E150,"Loss")),'Input Data'!D3,0)</f>
        <v>0</v>
      </c>
      <c r="G150" s="81">
        <f>IF(AND(EXACT(D150,"CPS_5m"),EXACT(E150,"Win")),'Input Data'!G2,0)+IF(AND(EXACT(D150,"CPS_5m"),EXACT(E150,"Loss")),'Input Data'!G3,0)+IF(AND(EXACT(D150,"CPS_60s"),EXACT(E150,"Win")),'Input Data'!F2,0)+IF(AND(EXACT(D150,"CPS_60s"),EXACT(E150,"Loss")),'Input Data'!F3,0)</f>
        <v>0</v>
      </c>
    </row>
    <row r="151" spans="2:7" ht="15.75">
      <c r="B151" s="56"/>
      <c r="C151" s="25"/>
      <c r="D151" s="25"/>
      <c r="E151" s="27"/>
      <c r="F151" s="167">
        <f>IF(AND(EXACT(D151,"CPS_5m"),EXACT(E151,"Win")),'Input Data'!E2,0)+IF(AND(EXACT(D151,"CPS_5m"),EXACT(E151,"Loss")),'Input Data'!E3,0)+IF(AND(EXACT(D151,"CPS_60s"),EXACT(E151,"Win")),'Input Data'!D2,0)+IF(AND(EXACT(D151,"CPS_60s"),EXACT(E151,"Loss")),'Input Data'!D3,0)</f>
        <v>0</v>
      </c>
      <c r="G151" s="81">
        <f>IF(AND(EXACT(D151,"CPS_5m"),EXACT(E151,"Win")),'Input Data'!G2,0)+IF(AND(EXACT(D151,"CPS_5m"),EXACT(E151,"Loss")),'Input Data'!G3,0)+IF(AND(EXACT(D151,"CPS_60s"),EXACT(E151,"Win")),'Input Data'!F2,0)+IF(AND(EXACT(D151,"CPS_60s"),EXACT(E151,"Loss")),'Input Data'!F3,0)</f>
        <v>0</v>
      </c>
    </row>
    <row r="152" spans="2:7" ht="15.75">
      <c r="B152" s="56"/>
      <c r="C152" s="25"/>
      <c r="D152" s="25"/>
      <c r="E152" s="27"/>
      <c r="F152" s="167">
        <f>IF(AND(EXACT(D152,"CPS_5m"),EXACT(E152,"Win")),'Input Data'!E2,0)+IF(AND(EXACT(D152,"CPS_5m"),EXACT(E152,"Loss")),'Input Data'!E3,0)+IF(AND(EXACT(D152,"CPS_60s"),EXACT(E152,"Win")),'Input Data'!D2,0)+IF(AND(EXACT(D152,"CPS_60s"),EXACT(E152,"Loss")),'Input Data'!D3,0)</f>
        <v>0</v>
      </c>
      <c r="G152" s="81">
        <f>IF(AND(EXACT(D152,"CPS_5m"),EXACT(E152,"Win")),'Input Data'!G2,0)+IF(AND(EXACT(D152,"CPS_5m"),EXACT(E152,"Loss")),'Input Data'!G3,0)+IF(AND(EXACT(D152,"CPS_60s"),EXACT(E152,"Win")),'Input Data'!F2,0)+IF(AND(EXACT(D152,"CPS_60s"),EXACT(E152,"Loss")),'Input Data'!F3,0)</f>
        <v>0</v>
      </c>
    </row>
    <row r="153" spans="2:7" ht="15.75">
      <c r="B153" s="56"/>
      <c r="C153" s="25"/>
      <c r="D153" s="25"/>
      <c r="E153" s="27"/>
      <c r="F153" s="167">
        <f>IF(AND(EXACT(D153,"CPS_5m"),EXACT(E153,"Win")),'Input Data'!E2,0)+IF(AND(EXACT(D153,"CPS_5m"),EXACT(E153,"Loss")),'Input Data'!E3,0)+IF(AND(EXACT(D153,"CPS_60s"),EXACT(E153,"Win")),'Input Data'!D2,0)+IF(AND(EXACT(D153,"CPS_60s"),EXACT(E153,"Loss")),'Input Data'!D3,0)</f>
        <v>0</v>
      </c>
      <c r="G153" s="81">
        <f>IF(AND(EXACT(D153,"CPS_5m"),EXACT(E153,"Win")),'Input Data'!G2,0)+IF(AND(EXACT(D153,"CPS_5m"),EXACT(E153,"Loss")),'Input Data'!G3,0)+IF(AND(EXACT(D153,"CPS_60s"),EXACT(E153,"Win")),'Input Data'!F2,0)+IF(AND(EXACT(D153,"CPS_60s"),EXACT(E153,"Loss")),'Input Data'!F3,0)</f>
        <v>0</v>
      </c>
    </row>
    <row r="154" spans="2:7" ht="15.75">
      <c r="B154" s="56"/>
      <c r="C154" s="25"/>
      <c r="D154" s="25"/>
      <c r="E154" s="27"/>
      <c r="F154" s="167">
        <f>IF(AND(EXACT(D154,"CPS_5m"),EXACT(E154,"Win")),'Input Data'!E2,0)+IF(AND(EXACT(D154,"CPS_5m"),EXACT(E154,"Loss")),'Input Data'!E3,0)+IF(AND(EXACT(D154,"CPS_60s"),EXACT(E154,"Win")),'Input Data'!D2,0)+IF(AND(EXACT(D154,"CPS_60s"),EXACT(E154,"Loss")),'Input Data'!D3,0)</f>
        <v>0</v>
      </c>
      <c r="G154" s="81">
        <f>IF(AND(EXACT(D154,"CPS_5m"),EXACT(E154,"Win")),'Input Data'!G2,0)+IF(AND(EXACT(D154,"CPS_5m"),EXACT(E154,"Loss")),'Input Data'!G3,0)+IF(AND(EXACT(D154,"CPS_60s"),EXACT(E154,"Win")),'Input Data'!F2,0)+IF(AND(EXACT(D154,"CPS_60s"),EXACT(E154,"Loss")),'Input Data'!F3,0)</f>
        <v>0</v>
      </c>
    </row>
    <row r="155" spans="2:7" ht="15.75">
      <c r="B155" s="56"/>
      <c r="C155" s="25"/>
      <c r="D155" s="25"/>
      <c r="E155" s="27"/>
      <c r="F155" s="167">
        <f>IF(AND(EXACT(D155,"CPS_5m"),EXACT(E155,"Win")),'Input Data'!E2,0)+IF(AND(EXACT(D155,"CPS_5m"),EXACT(E155,"Loss")),'Input Data'!E3,0)+IF(AND(EXACT(D155,"CPS_60s"),EXACT(E155,"Win")),'Input Data'!D2,0)+IF(AND(EXACT(D155,"CPS_60s"),EXACT(E155,"Loss")),'Input Data'!D3,0)</f>
        <v>0</v>
      </c>
      <c r="G155" s="81">
        <f>IF(AND(EXACT(D155,"CPS_5m"),EXACT(E155,"Win")),'Input Data'!G2,0)+IF(AND(EXACT(D155,"CPS_5m"),EXACT(E155,"Loss")),'Input Data'!G3,0)+IF(AND(EXACT(D155,"CPS_60s"),EXACT(E155,"Win")),'Input Data'!F2,0)+IF(AND(EXACT(D155,"CPS_60s"),EXACT(E155,"Loss")),'Input Data'!F3,0)</f>
        <v>0</v>
      </c>
    </row>
    <row r="156" spans="2:7" ht="15.75">
      <c r="B156" s="56"/>
      <c r="C156" s="25"/>
      <c r="D156" s="25"/>
      <c r="E156" s="27"/>
      <c r="F156" s="167">
        <f>IF(AND(EXACT(D156,"CPS_5m"),EXACT(E156,"Win")),'Input Data'!E2,0)+IF(AND(EXACT(D156,"CPS_5m"),EXACT(E156,"Loss")),'Input Data'!E3,0)+IF(AND(EXACT(D156,"CPS_60s"),EXACT(E156,"Win")),'Input Data'!D2,0)+IF(AND(EXACT(D156,"CPS_60s"),EXACT(E156,"Loss")),'Input Data'!D3,0)</f>
        <v>0</v>
      </c>
      <c r="G156" s="81">
        <f>IF(AND(EXACT(D156,"CPS_5m"),EXACT(E156,"Win")),'Input Data'!G2,0)+IF(AND(EXACT(D156,"CPS_5m"),EXACT(E156,"Loss")),'Input Data'!G3,0)+IF(AND(EXACT(D156,"CPS_60s"),EXACT(E156,"Win")),'Input Data'!F2,0)+IF(AND(EXACT(D156,"CPS_60s"),EXACT(E156,"Loss")),'Input Data'!F3,0)</f>
        <v>0</v>
      </c>
    </row>
    <row r="157" spans="2:7" ht="15.75">
      <c r="B157" s="56"/>
      <c r="C157" s="25"/>
      <c r="D157" s="25"/>
      <c r="E157" s="27"/>
      <c r="F157" s="167">
        <f>IF(AND(EXACT(D157,"CPS_5m"),EXACT(E157,"Win")),'Input Data'!E2,0)+IF(AND(EXACT(D157,"CPS_5m"),EXACT(E157,"Loss")),'Input Data'!E3,0)+IF(AND(EXACT(D157,"CPS_60s"),EXACT(E157,"Win")),'Input Data'!D2,0)+IF(AND(EXACT(D157,"CPS_60s"),EXACT(E157,"Loss")),'Input Data'!D3,0)</f>
        <v>0</v>
      </c>
      <c r="G157" s="81">
        <f>IF(AND(EXACT(D157,"CPS_5m"),EXACT(E157,"Win")),'Input Data'!G2,0)+IF(AND(EXACT(D157,"CPS_5m"),EXACT(E157,"Loss")),'Input Data'!G3,0)+IF(AND(EXACT(D157,"CPS_60s"),EXACT(E157,"Win")),'Input Data'!F2,0)+IF(AND(EXACT(D157,"CPS_60s"),EXACT(E157,"Loss")),'Input Data'!F3,0)</f>
        <v>0</v>
      </c>
    </row>
    <row r="158" spans="2:7" ht="15.75">
      <c r="B158" s="57"/>
      <c r="C158" s="26"/>
      <c r="D158" s="26"/>
      <c r="E158" s="27"/>
      <c r="F158" s="167">
        <f>IF(AND(EXACT(D158,"CPS_5m"),EXACT(E158,"Win")),'Input Data'!E2,0)+IF(AND(EXACT(D158,"CPS_5m"),EXACT(E158,"Loss")),'Input Data'!E3,0)+IF(AND(EXACT(D158,"CPS_60s"),EXACT(E158,"Win")),'Input Data'!D2,0)+IF(AND(EXACT(D158,"CPS_60s"),EXACT(E158,"Loss")),'Input Data'!D3,0)</f>
        <v>0</v>
      </c>
      <c r="G158" s="81">
        <f>IF(AND(EXACT(D158,"CPS_5m"),EXACT(E158,"Win")),'Input Data'!G2,0)+IF(AND(EXACT(D158,"CPS_5m"),EXACT(E158,"Loss")),'Input Data'!G3,0)+IF(AND(EXACT(D158,"CPS_60s"),EXACT(E158,"Win")),'Input Data'!F2,0)+IF(AND(EXACT(D158,"CPS_60s"),EXACT(E158,"Loss")),'Input Data'!F3,0)</f>
        <v>0</v>
      </c>
    </row>
    <row r="159" spans="2:7" ht="15.75">
      <c r="B159" s="56"/>
      <c r="C159" s="25"/>
      <c r="D159" s="25"/>
      <c r="E159" s="27"/>
      <c r="F159" s="167">
        <f>IF(AND(EXACT(D159,"CPS_5m"),EXACT(E159,"Win")),'Input Data'!E2,0)+IF(AND(EXACT(D159,"CPS_5m"),EXACT(E159,"Loss")),'Input Data'!E3,0)+IF(AND(EXACT(D159,"CPS_60s"),EXACT(E159,"Win")),'Input Data'!D2,0)+IF(AND(EXACT(D159,"CPS_60s"),EXACT(E159,"Loss")),'Input Data'!D3,0)</f>
        <v>0</v>
      </c>
      <c r="G159" s="81">
        <f>IF(AND(EXACT(D159,"CPS_5m"),EXACT(E159,"Win")),'Input Data'!G2,0)+IF(AND(EXACT(D159,"CPS_5m"),EXACT(E159,"Loss")),'Input Data'!G3,0)+IF(AND(EXACT(D159,"CPS_60s"),EXACT(E159,"Win")),'Input Data'!F2,0)+IF(AND(EXACT(D159,"CPS_60s"),EXACT(E159,"Loss")),'Input Data'!F3,0)</f>
        <v>0</v>
      </c>
    </row>
    <row r="160" spans="2:7" ht="15.75">
      <c r="B160" s="56"/>
      <c r="C160" s="25"/>
      <c r="D160" s="25"/>
      <c r="E160" s="27"/>
      <c r="F160" s="167">
        <f>IF(AND(EXACT(D160,"CPS_5m"),EXACT(E160,"Win")),'Input Data'!E2,0)+IF(AND(EXACT(D160,"CPS_5m"),EXACT(E160,"Loss")),'Input Data'!E3,0)+IF(AND(EXACT(D160,"CPS_60s"),EXACT(E160,"Win")),'Input Data'!D2,0)+IF(AND(EXACT(D160,"CPS_60s"),EXACT(E160,"Loss")),'Input Data'!D3,0)</f>
        <v>0</v>
      </c>
      <c r="G160" s="81">
        <f>IF(AND(EXACT(D160,"CPS_5m"),EXACT(E160,"Win")),'Input Data'!G2,0)+IF(AND(EXACT(D160,"CPS_5m"),EXACT(E160,"Loss")),'Input Data'!G3,0)+IF(AND(EXACT(D160,"CPS_60s"),EXACT(E160,"Win")),'Input Data'!F2,0)+IF(AND(EXACT(D160,"CPS_60s"),EXACT(E160,"Loss")),'Input Data'!F3,0)</f>
        <v>0</v>
      </c>
    </row>
    <row r="161" spans="2:7" ht="15.75">
      <c r="B161" s="56"/>
      <c r="C161" s="25"/>
      <c r="D161" s="25"/>
      <c r="E161" s="27"/>
      <c r="F161" s="167">
        <f>IF(AND(EXACT(D161,"CPS_5m"),EXACT(E161,"Win")),'Input Data'!E2,0)+IF(AND(EXACT(D161,"CPS_5m"),EXACT(E161,"Loss")),'Input Data'!E3,0)+IF(AND(EXACT(D161,"CPS_60s"),EXACT(E161,"Win")),'Input Data'!D2,0)+IF(AND(EXACT(D161,"CPS_60s"),EXACT(E161,"Loss")),'Input Data'!D3,0)</f>
        <v>0</v>
      </c>
      <c r="G161" s="81">
        <f>IF(AND(EXACT(D161,"CPS_5m"),EXACT(E161,"Win")),'Input Data'!G2,0)+IF(AND(EXACT(D161,"CPS_5m"),EXACT(E161,"Loss")),'Input Data'!G3,0)+IF(AND(EXACT(D161,"CPS_60s"),EXACT(E161,"Win")),'Input Data'!F2,0)+IF(AND(EXACT(D161,"CPS_60s"),EXACT(E161,"Loss")),'Input Data'!F3,0)</f>
        <v>0</v>
      </c>
    </row>
    <row r="162" spans="2:7" ht="15.75">
      <c r="B162" s="56"/>
      <c r="C162" s="25"/>
      <c r="D162" s="25"/>
      <c r="E162" s="27"/>
      <c r="F162" s="167">
        <f>IF(AND(EXACT(D162,"CPS_5m"),EXACT(E162,"Win")),'Input Data'!E2,0)+IF(AND(EXACT(D162,"CPS_5m"),EXACT(E162,"Loss")),'Input Data'!E3,0)+IF(AND(EXACT(D162,"CPS_60s"),EXACT(E162,"Win")),'Input Data'!D2,0)+IF(AND(EXACT(D162,"CPS_60s"),EXACT(E162,"Loss")),'Input Data'!D3,0)</f>
        <v>0</v>
      </c>
      <c r="G162" s="81">
        <f>IF(AND(EXACT(D162,"CPS_5m"),EXACT(E162,"Win")),'Input Data'!G2,0)+IF(AND(EXACT(D162,"CPS_5m"),EXACT(E162,"Loss")),'Input Data'!G3,0)+IF(AND(EXACT(D162,"CPS_60s"),EXACT(E162,"Win")),'Input Data'!F2,0)+IF(AND(EXACT(D162,"CPS_60s"),EXACT(E162,"Loss")),'Input Data'!F3,0)</f>
        <v>0</v>
      </c>
    </row>
    <row r="163" spans="2:7" ht="15.75">
      <c r="B163" s="56"/>
      <c r="C163" s="25"/>
      <c r="D163" s="25"/>
      <c r="E163" s="27"/>
      <c r="F163" s="167">
        <f>IF(AND(EXACT(D163,"CPS_5m"),EXACT(E163,"Win")),'Input Data'!E2,0)+IF(AND(EXACT(D163,"CPS_5m"),EXACT(E163,"Loss")),'Input Data'!E3,0)+IF(AND(EXACT(D163,"CPS_60s"),EXACT(E163,"Win")),'Input Data'!D2,0)+IF(AND(EXACT(D163,"CPS_60s"),EXACT(E163,"Loss")),'Input Data'!D3,0)</f>
        <v>0</v>
      </c>
      <c r="G163" s="81">
        <f>IF(AND(EXACT(D163,"CPS_5m"),EXACT(E163,"Win")),'Input Data'!G2,0)+IF(AND(EXACT(D163,"CPS_5m"),EXACT(E163,"Loss")),'Input Data'!G3,0)+IF(AND(EXACT(D163,"CPS_60s"),EXACT(E163,"Win")),'Input Data'!F2,0)+IF(AND(EXACT(D163,"CPS_60s"),EXACT(E163,"Loss")),'Input Data'!F3,0)</f>
        <v>0</v>
      </c>
    </row>
    <row r="164" spans="2:7" ht="15.75">
      <c r="B164" s="56"/>
      <c r="C164" s="25"/>
      <c r="D164" s="25"/>
      <c r="E164" s="27"/>
      <c r="F164" s="167">
        <f>IF(AND(EXACT(D164,"CPS_5m"),EXACT(E164,"Win")),'Input Data'!E2,0)+IF(AND(EXACT(D164,"CPS_5m"),EXACT(E164,"Loss")),'Input Data'!E3,0)+IF(AND(EXACT(D164,"CPS_60s"),EXACT(E164,"Win")),'Input Data'!D2,0)+IF(AND(EXACT(D164,"CPS_60s"),EXACT(E164,"Loss")),'Input Data'!D3,0)</f>
        <v>0</v>
      </c>
      <c r="G164" s="81">
        <f>IF(AND(EXACT(D164,"CPS_5m"),EXACT(E164,"Win")),'Input Data'!G2,0)+IF(AND(EXACT(D164,"CPS_5m"),EXACT(E164,"Loss")),'Input Data'!G3,0)+IF(AND(EXACT(D164,"CPS_60s"),EXACT(E164,"Win")),'Input Data'!F2,0)+IF(AND(EXACT(D164,"CPS_60s"),EXACT(E164,"Loss")),'Input Data'!F3,0)</f>
        <v>0</v>
      </c>
    </row>
    <row r="165" spans="2:7" ht="15.75">
      <c r="B165" s="56"/>
      <c r="C165" s="25"/>
      <c r="D165" s="25"/>
      <c r="E165" s="27"/>
      <c r="F165" s="167">
        <f>IF(AND(EXACT(D165,"CPS_5m"),EXACT(E165,"Win")),'Input Data'!E2,0)+IF(AND(EXACT(D165,"CPS_5m"),EXACT(E165,"Loss")),'Input Data'!E3,0)+IF(AND(EXACT(D165,"CPS_60s"),EXACT(E165,"Win")),'Input Data'!D2,0)+IF(AND(EXACT(D165,"CPS_60s"),EXACT(E165,"Loss")),'Input Data'!D3,0)</f>
        <v>0</v>
      </c>
      <c r="G165" s="81">
        <f>IF(AND(EXACT(D165,"CPS_5m"),EXACT(E165,"Win")),'Input Data'!G2,0)+IF(AND(EXACT(D165,"CPS_5m"),EXACT(E165,"Loss")),'Input Data'!G3,0)+IF(AND(EXACT(D165,"CPS_60s"),EXACT(E165,"Win")),'Input Data'!F2,0)+IF(AND(EXACT(D165,"CPS_60s"),EXACT(E165,"Loss")),'Input Data'!F3,0)</f>
        <v>0</v>
      </c>
    </row>
    <row r="166" spans="2:7" ht="15.75">
      <c r="B166" s="56"/>
      <c r="C166" s="25"/>
      <c r="D166" s="25"/>
      <c r="E166" s="27"/>
      <c r="F166" s="167">
        <f>IF(AND(EXACT(D166,"CPS_5m"),EXACT(E166,"Win")),'Input Data'!E2,0)+IF(AND(EXACT(D166,"CPS_5m"),EXACT(E166,"Loss")),'Input Data'!E3,0)+IF(AND(EXACT(D166,"CPS_60s"),EXACT(E166,"Win")),'Input Data'!D2,0)+IF(AND(EXACT(D166,"CPS_60s"),EXACT(E166,"Loss")),'Input Data'!D3,0)</f>
        <v>0</v>
      </c>
      <c r="G166" s="81">
        <f>IF(AND(EXACT(D166,"CPS_5m"),EXACT(E166,"Win")),'Input Data'!G2,0)+IF(AND(EXACT(D166,"CPS_5m"),EXACT(E166,"Loss")),'Input Data'!G3,0)+IF(AND(EXACT(D166,"CPS_60s"),EXACT(E166,"Win")),'Input Data'!F2,0)+IF(AND(EXACT(D166,"CPS_60s"),EXACT(E166,"Loss")),'Input Data'!F3,0)</f>
        <v>0</v>
      </c>
    </row>
    <row r="167" spans="2:7" ht="15.75">
      <c r="B167" s="56"/>
      <c r="C167" s="25"/>
      <c r="D167" s="25"/>
      <c r="E167" s="27"/>
      <c r="F167" s="167">
        <f>IF(AND(EXACT(D167,"CPS_5m"),EXACT(E167,"Win")),'Input Data'!E2,0)+IF(AND(EXACT(D167,"CPS_5m"),EXACT(E167,"Loss")),'Input Data'!E3,0)+IF(AND(EXACT(D167,"CPS_60s"),EXACT(E167,"Win")),'Input Data'!D2,0)+IF(AND(EXACT(D167,"CPS_60s"),EXACT(E167,"Loss")),'Input Data'!D3,0)</f>
        <v>0</v>
      </c>
      <c r="G167" s="81">
        <f>IF(AND(EXACT(D167,"CPS_5m"),EXACT(E167,"Win")),'Input Data'!G2,0)+IF(AND(EXACT(D167,"CPS_5m"),EXACT(E167,"Loss")),'Input Data'!G3,0)+IF(AND(EXACT(D167,"CPS_60s"),EXACT(E167,"Win")),'Input Data'!F2,0)+IF(AND(EXACT(D167,"CPS_60s"),EXACT(E167,"Loss")),'Input Data'!F3,0)</f>
        <v>0</v>
      </c>
    </row>
    <row r="168" spans="2:7" ht="15.75">
      <c r="B168" s="56"/>
      <c r="C168" s="25"/>
      <c r="D168" s="25"/>
      <c r="E168" s="27"/>
      <c r="F168" s="167">
        <f>IF(AND(EXACT(D168,"CPS_5m"),EXACT(E168,"Win")),'Input Data'!E2,0)+IF(AND(EXACT(D168,"CPS_5m"),EXACT(E168,"Loss")),'Input Data'!E3,0)+IF(AND(EXACT(D168,"CPS_60s"),EXACT(E168,"Win")),'Input Data'!D2,0)+IF(AND(EXACT(D168,"CPS_60s"),EXACT(E168,"Loss")),'Input Data'!D3,0)</f>
        <v>0</v>
      </c>
      <c r="G168" s="81">
        <f>IF(AND(EXACT(D168,"CPS_5m"),EXACT(E168,"Win")),'Input Data'!G2,0)+IF(AND(EXACT(D168,"CPS_5m"),EXACT(E168,"Loss")),'Input Data'!G3,0)+IF(AND(EXACT(D168,"CPS_60s"),EXACT(E168,"Win")),'Input Data'!F2,0)+IF(AND(EXACT(D168,"CPS_60s"),EXACT(E168,"Loss")),'Input Data'!F3,0)</f>
        <v>0</v>
      </c>
    </row>
    <row r="169" spans="2:7" ht="15.75">
      <c r="B169" s="56"/>
      <c r="C169" s="25"/>
      <c r="D169" s="25"/>
      <c r="E169" s="27"/>
      <c r="F169" s="167">
        <f>IF(AND(EXACT(D169,"CPS_5m"),EXACT(E169,"Win")),'Input Data'!E2,0)+IF(AND(EXACT(D169,"CPS_5m"),EXACT(E169,"Loss")),'Input Data'!E3,0)+IF(AND(EXACT(D169,"CPS_60s"),EXACT(E169,"Win")),'Input Data'!D2,0)+IF(AND(EXACT(D169,"CPS_60s"),EXACT(E169,"Loss")),'Input Data'!D3,0)</f>
        <v>0</v>
      </c>
      <c r="G169" s="81">
        <f>IF(AND(EXACT(D169,"CPS_5m"),EXACT(E169,"Win")),'Input Data'!G2,0)+IF(AND(EXACT(D169,"CPS_5m"),EXACT(E169,"Loss")),'Input Data'!G3,0)+IF(AND(EXACT(D169,"CPS_60s"),EXACT(E169,"Win")),'Input Data'!F2,0)+IF(AND(EXACT(D169,"CPS_60s"),EXACT(E169,"Loss")),'Input Data'!F3,0)</f>
        <v>0</v>
      </c>
    </row>
    <row r="170" spans="2:7" ht="15.75">
      <c r="B170" s="56"/>
      <c r="C170" s="25"/>
      <c r="D170" s="25"/>
      <c r="E170" s="27"/>
      <c r="F170" s="167">
        <f>IF(AND(EXACT(D170,"CPS_5m"),EXACT(E170,"Win")),'Input Data'!E2,0)+IF(AND(EXACT(D170,"CPS_5m"),EXACT(E170,"Loss")),'Input Data'!E3,0)+IF(AND(EXACT(D170,"CPS_60s"),EXACT(E170,"Win")),'Input Data'!D2,0)+IF(AND(EXACT(D170,"CPS_60s"),EXACT(E170,"Loss")),'Input Data'!D3,0)</f>
        <v>0</v>
      </c>
      <c r="G170" s="81">
        <f>IF(AND(EXACT(D170,"CPS_5m"),EXACT(E170,"Win")),'Input Data'!G2,0)+IF(AND(EXACT(D170,"CPS_5m"),EXACT(E170,"Loss")),'Input Data'!G3,0)+IF(AND(EXACT(D170,"CPS_60s"),EXACT(E170,"Win")),'Input Data'!F2,0)+IF(AND(EXACT(D170,"CPS_60s"),EXACT(E170,"Loss")),'Input Data'!F3,0)</f>
        <v>0</v>
      </c>
    </row>
    <row r="171" spans="2:7" ht="15.75">
      <c r="B171" s="56"/>
      <c r="C171" s="25"/>
      <c r="D171" s="25"/>
      <c r="E171" s="27"/>
      <c r="F171" s="167">
        <f>IF(AND(EXACT(D171,"CPS_5m"),EXACT(E171,"Win")),'Input Data'!E2,0)+IF(AND(EXACT(D171,"CPS_5m"),EXACT(E171,"Loss")),'Input Data'!E3,0)+IF(AND(EXACT(D171,"CPS_60s"),EXACT(E171,"Win")),'Input Data'!D2,0)+IF(AND(EXACT(D171,"CPS_60s"),EXACT(E171,"Loss")),'Input Data'!D3,0)</f>
        <v>0</v>
      </c>
      <c r="G171" s="81">
        <f>IF(AND(EXACT(D171,"CPS_5m"),EXACT(E171,"Win")),'Input Data'!G2,0)+IF(AND(EXACT(D171,"CPS_5m"),EXACT(E171,"Loss")),'Input Data'!G3,0)+IF(AND(EXACT(D171,"CPS_60s"),EXACT(E171,"Win")),'Input Data'!F2,0)+IF(AND(EXACT(D171,"CPS_60s"),EXACT(E171,"Loss")),'Input Data'!F3,0)</f>
        <v>0</v>
      </c>
    </row>
    <row r="172" spans="2:7" ht="15.75">
      <c r="B172" s="56"/>
      <c r="C172" s="25"/>
      <c r="D172" s="25"/>
      <c r="E172" s="27"/>
      <c r="F172" s="167">
        <f>IF(AND(EXACT(D172,"CPS_5m"),EXACT(E172,"Win")),'Input Data'!E2,0)+IF(AND(EXACT(D172,"CPS_5m"),EXACT(E172,"Loss")),'Input Data'!E3,0)+IF(AND(EXACT(D172,"CPS_60s"),EXACT(E172,"Win")),'Input Data'!D2,0)+IF(AND(EXACT(D172,"CPS_60s"),EXACT(E172,"Loss")),'Input Data'!D3,0)</f>
        <v>0</v>
      </c>
      <c r="G172" s="81">
        <f>IF(AND(EXACT(D172,"CPS_5m"),EXACT(E172,"Win")),'Input Data'!G2,0)+IF(AND(EXACT(D172,"CPS_5m"),EXACT(E172,"Loss")),'Input Data'!G3,0)+IF(AND(EXACT(D172,"CPS_60s"),EXACT(E172,"Win")),'Input Data'!F2,0)+IF(AND(EXACT(D172,"CPS_60s"),EXACT(E172,"Loss")),'Input Data'!F3,0)</f>
        <v>0</v>
      </c>
    </row>
    <row r="173" spans="2:7" ht="15.75">
      <c r="B173" s="56"/>
      <c r="C173" s="25"/>
      <c r="D173" s="25"/>
      <c r="E173" s="27"/>
      <c r="F173" s="167">
        <f>IF(AND(EXACT(D173,"CPS_5m"),EXACT(E173,"Win")),'Input Data'!E2,0)+IF(AND(EXACT(D173,"CPS_5m"),EXACT(E173,"Loss")),'Input Data'!E3,0)+IF(AND(EXACT(D173,"CPS_60s"),EXACT(E173,"Win")),'Input Data'!D2,0)+IF(AND(EXACT(D173,"CPS_60s"),EXACT(E173,"Loss")),'Input Data'!D3,0)</f>
        <v>0</v>
      </c>
      <c r="G173" s="81">
        <f>IF(AND(EXACT(D173,"CPS_5m"),EXACT(E173,"Win")),'Input Data'!G2,0)+IF(AND(EXACT(D173,"CPS_5m"),EXACT(E173,"Loss")),'Input Data'!G3,0)+IF(AND(EXACT(D173,"CPS_60s"),EXACT(E173,"Win")),'Input Data'!F2,0)+IF(AND(EXACT(D173,"CPS_60s"),EXACT(E173,"Loss")),'Input Data'!F3,0)</f>
        <v>0</v>
      </c>
    </row>
    <row r="174" spans="2:7" ht="15.75">
      <c r="B174" s="56"/>
      <c r="C174" s="25"/>
      <c r="D174" s="25"/>
      <c r="E174" s="27"/>
      <c r="F174" s="167">
        <f>IF(AND(EXACT(D174,"CPS_5m"),EXACT(E174,"Win")),'Input Data'!E2,0)+IF(AND(EXACT(D174,"CPS_5m"),EXACT(E174,"Loss")),'Input Data'!E3,0)+IF(AND(EXACT(D174,"CPS_60s"),EXACT(E174,"Win")),'Input Data'!D2,0)+IF(AND(EXACT(D174,"CPS_60s"),EXACT(E174,"Loss")),'Input Data'!D3,0)</f>
        <v>0</v>
      </c>
      <c r="G174" s="81">
        <f>IF(AND(EXACT(D174,"CPS_5m"),EXACT(E174,"Win")),'Input Data'!G2,0)+IF(AND(EXACT(D174,"CPS_5m"),EXACT(E174,"Loss")),'Input Data'!G3,0)+IF(AND(EXACT(D174,"CPS_60s"),EXACT(E174,"Win")),'Input Data'!F2,0)+IF(AND(EXACT(D174,"CPS_60s"),EXACT(E174,"Loss")),'Input Data'!F3,0)</f>
        <v>0</v>
      </c>
    </row>
    <row r="175" spans="2:7" ht="15.75">
      <c r="B175" s="56"/>
      <c r="C175" s="25"/>
      <c r="D175" s="25"/>
      <c r="E175" s="27"/>
      <c r="F175" s="167">
        <f>IF(AND(EXACT(D175,"CPS_5m"),EXACT(E175,"Win")),'Input Data'!E2,0)+IF(AND(EXACT(D175,"CPS_5m"),EXACT(E175,"Loss")),'Input Data'!E3,0)+IF(AND(EXACT(D175,"CPS_60s"),EXACT(E175,"Win")),'Input Data'!D2,0)+IF(AND(EXACT(D175,"CPS_60s"),EXACT(E175,"Loss")),'Input Data'!D3,0)</f>
        <v>0</v>
      </c>
      <c r="G175" s="81">
        <f>IF(AND(EXACT(D175,"CPS_5m"),EXACT(E175,"Win")),'Input Data'!G2,0)+IF(AND(EXACT(D175,"CPS_5m"),EXACT(E175,"Loss")),'Input Data'!G3,0)+IF(AND(EXACT(D175,"CPS_60s"),EXACT(E175,"Win")),'Input Data'!F2,0)+IF(AND(EXACT(D175,"CPS_60s"),EXACT(E175,"Loss")),'Input Data'!F3,0)</f>
        <v>0</v>
      </c>
    </row>
    <row r="176" spans="2:7" ht="15.75">
      <c r="B176" s="56"/>
      <c r="C176" s="25"/>
      <c r="D176" s="25"/>
      <c r="E176" s="27"/>
      <c r="F176" s="167">
        <f>IF(AND(EXACT(D176,"CPS_5m"),EXACT(E176,"Win")),'Input Data'!E2,0)+IF(AND(EXACT(D176,"CPS_5m"),EXACT(E176,"Loss")),'Input Data'!E3,0)+IF(AND(EXACT(D176,"CPS_60s"),EXACT(E176,"Win")),'Input Data'!D2,0)+IF(AND(EXACT(D176,"CPS_60s"),EXACT(E176,"Loss")),'Input Data'!D3,0)</f>
        <v>0</v>
      </c>
      <c r="G176" s="81">
        <f>IF(AND(EXACT(D176,"CPS_5m"),EXACT(E176,"Win")),'Input Data'!G2,0)+IF(AND(EXACT(D176,"CPS_5m"),EXACT(E176,"Loss")),'Input Data'!G3,0)+IF(AND(EXACT(D176,"CPS_60s"),EXACT(E176,"Win")),'Input Data'!F2,0)+IF(AND(EXACT(D176,"CPS_60s"),EXACT(E176,"Loss")),'Input Data'!F3,0)</f>
        <v>0</v>
      </c>
    </row>
    <row r="177" spans="2:7" ht="15.75">
      <c r="B177" s="56"/>
      <c r="C177" s="25"/>
      <c r="D177" s="25"/>
      <c r="E177" s="27"/>
      <c r="F177" s="167">
        <f>IF(AND(EXACT(D177,"CPS_5m"),EXACT(E177,"Win")),'Input Data'!E2,0)+IF(AND(EXACT(D177,"CPS_5m"),EXACT(E177,"Loss")),'Input Data'!E3,0)+IF(AND(EXACT(D177,"CPS_60s"),EXACT(E177,"Win")),'Input Data'!D2,0)+IF(AND(EXACT(D177,"CPS_60s"),EXACT(E177,"Loss")),'Input Data'!D3,0)</f>
        <v>0</v>
      </c>
      <c r="G177" s="81">
        <f>IF(AND(EXACT(D177,"CPS_5m"),EXACT(E177,"Win")),'Input Data'!G2,0)+IF(AND(EXACT(D177,"CPS_5m"),EXACT(E177,"Loss")),'Input Data'!G3,0)+IF(AND(EXACT(D177,"CPS_60s"),EXACT(E177,"Win")),'Input Data'!F2,0)+IF(AND(EXACT(D177,"CPS_60s"),EXACT(E177,"Loss")),'Input Data'!F3,0)</f>
        <v>0</v>
      </c>
    </row>
    <row r="178" spans="2:7" ht="15.75">
      <c r="B178" s="56"/>
      <c r="C178" s="25"/>
      <c r="D178" s="25"/>
      <c r="E178" s="27"/>
      <c r="F178" s="167">
        <f>IF(AND(EXACT(D178,"CPS_5m"),EXACT(E178,"Win")),'Input Data'!E2,0)+IF(AND(EXACT(D178,"CPS_5m"),EXACT(E178,"Loss")),'Input Data'!E3,0)+IF(AND(EXACT(D178,"CPS_60s"),EXACT(E178,"Win")),'Input Data'!D2,0)+IF(AND(EXACT(D178,"CPS_60s"),EXACT(E178,"Loss")),'Input Data'!D3,0)</f>
        <v>0</v>
      </c>
      <c r="G178" s="81">
        <f>IF(AND(EXACT(D178,"CPS_5m"),EXACT(E178,"Win")),'Input Data'!G2,0)+IF(AND(EXACT(D178,"CPS_5m"),EXACT(E178,"Loss")),'Input Data'!G3,0)+IF(AND(EXACT(D178,"CPS_60s"),EXACT(E178,"Win")),'Input Data'!F2,0)+IF(AND(EXACT(D178,"CPS_60s"),EXACT(E178,"Loss")),'Input Data'!F3,0)</f>
        <v>0</v>
      </c>
    </row>
    <row r="179" spans="2:7" ht="15.75">
      <c r="B179" s="56"/>
      <c r="C179" s="25"/>
      <c r="D179" s="25"/>
      <c r="E179" s="27"/>
      <c r="F179" s="167">
        <f>IF(AND(EXACT(D179,"CPS_5m"),EXACT(E179,"Win")),'Input Data'!E2,0)+IF(AND(EXACT(D179,"CPS_5m"),EXACT(E179,"Loss")),'Input Data'!E3,0)+IF(AND(EXACT(D179,"CPS_60s"),EXACT(E179,"Win")),'Input Data'!D2,0)+IF(AND(EXACT(D179,"CPS_60s"),EXACT(E179,"Loss")),'Input Data'!D3,0)</f>
        <v>0</v>
      </c>
      <c r="G179" s="81">
        <f>IF(AND(EXACT(D179,"CPS_5m"),EXACT(E179,"Win")),'Input Data'!G2,0)+IF(AND(EXACT(D179,"CPS_5m"),EXACT(E179,"Loss")),'Input Data'!G3,0)+IF(AND(EXACT(D179,"CPS_60s"),EXACT(E179,"Win")),'Input Data'!F2,0)+IF(AND(EXACT(D179,"CPS_60s"),EXACT(E179,"Loss")),'Input Data'!F3,0)</f>
        <v>0</v>
      </c>
    </row>
    <row r="180" spans="2:7" ht="15.75">
      <c r="B180" s="56"/>
      <c r="C180" s="25"/>
      <c r="D180" s="25"/>
      <c r="E180" s="27"/>
      <c r="F180" s="167">
        <f>IF(AND(EXACT(D180,"CPS_5m"),EXACT(E180,"Win")),'Input Data'!E2,0)+IF(AND(EXACT(D180,"CPS_5m"),EXACT(E180,"Loss")),'Input Data'!E3,0)+IF(AND(EXACT(D180,"CPS_60s"),EXACT(E180,"Win")),'Input Data'!D2,0)+IF(AND(EXACT(D180,"CPS_60s"),EXACT(E180,"Loss")),'Input Data'!D3,0)</f>
        <v>0</v>
      </c>
      <c r="G180" s="81">
        <f>IF(AND(EXACT(D180,"CPS_5m"),EXACT(E180,"Win")),'Input Data'!G2,0)+IF(AND(EXACT(D180,"CPS_5m"),EXACT(E180,"Loss")),'Input Data'!G3,0)+IF(AND(EXACT(D180,"CPS_60s"),EXACT(E180,"Win")),'Input Data'!F2,0)+IF(AND(EXACT(D180,"CPS_60s"),EXACT(E180,"Loss")),'Input Data'!F3,0)</f>
        <v>0</v>
      </c>
    </row>
    <row r="181" spans="2:7" ht="15.75">
      <c r="B181" s="56"/>
      <c r="C181" s="25"/>
      <c r="D181" s="25"/>
      <c r="E181" s="27"/>
      <c r="F181" s="167">
        <f>IF(AND(EXACT(D181,"CPS_5m"),EXACT(E181,"Win")),'Input Data'!E2,0)+IF(AND(EXACT(D181,"CPS_5m"),EXACT(E181,"Loss")),'Input Data'!E3,0)+IF(AND(EXACT(D181,"CPS_60s"),EXACT(E181,"Win")),'Input Data'!D2,0)+IF(AND(EXACT(D181,"CPS_60s"),EXACT(E181,"Loss")),'Input Data'!D3,0)</f>
        <v>0</v>
      </c>
      <c r="G181" s="81">
        <f>IF(AND(EXACT(D181,"CPS_5m"),EXACT(E181,"Win")),'Input Data'!G2,0)+IF(AND(EXACT(D181,"CPS_5m"),EXACT(E181,"Loss")),'Input Data'!G3,0)+IF(AND(EXACT(D181,"CPS_60s"),EXACT(E181,"Win")),'Input Data'!F2,0)+IF(AND(EXACT(D181,"CPS_60s"),EXACT(E181,"Loss")),'Input Data'!F3,0)</f>
        <v>0</v>
      </c>
    </row>
    <row r="182" spans="2:7" ht="15.75">
      <c r="B182" s="56"/>
      <c r="C182" s="25"/>
      <c r="D182" s="25"/>
      <c r="E182" s="27"/>
      <c r="F182" s="167">
        <f>IF(AND(EXACT(D182,"CPS_5m"),EXACT(E182,"Win")),'Input Data'!E2,0)+IF(AND(EXACT(D182,"CPS_5m"),EXACT(E182,"Loss")),'Input Data'!E3,0)+IF(AND(EXACT(D182,"CPS_60s"),EXACT(E182,"Win")),'Input Data'!D2,0)+IF(AND(EXACT(D182,"CPS_60s"),EXACT(E182,"Loss")),'Input Data'!D3,0)</f>
        <v>0</v>
      </c>
      <c r="G182" s="81">
        <f>IF(AND(EXACT(D182,"CPS_5m"),EXACT(E182,"Win")),'Input Data'!G2,0)+IF(AND(EXACT(D182,"CPS_5m"),EXACT(E182,"Loss")),'Input Data'!G3,0)+IF(AND(EXACT(D182,"CPS_60s"),EXACT(E182,"Win")),'Input Data'!F2,0)+IF(AND(EXACT(D182,"CPS_60s"),EXACT(E182,"Loss")),'Input Data'!F3,0)</f>
        <v>0</v>
      </c>
    </row>
    <row r="183" spans="2:7" ht="15.75">
      <c r="B183" s="56"/>
      <c r="C183" s="25"/>
      <c r="D183" s="25"/>
      <c r="E183" s="27"/>
      <c r="F183" s="167">
        <f>IF(AND(EXACT(D183,"CPS_5m"),EXACT(E183,"Win")),'Input Data'!E2,0)+IF(AND(EXACT(D183,"CPS_5m"),EXACT(E183,"Loss")),'Input Data'!E3,0)+IF(AND(EXACT(D183,"CPS_60s"),EXACT(E183,"Win")),'Input Data'!D2,0)+IF(AND(EXACT(D183,"CPS_60s"),EXACT(E183,"Loss")),'Input Data'!D3,0)</f>
        <v>0</v>
      </c>
      <c r="G183" s="81">
        <f>IF(AND(EXACT(D183,"CPS_5m"),EXACT(E183,"Win")),'Input Data'!G2,0)+IF(AND(EXACT(D183,"CPS_5m"),EXACT(E183,"Loss")),'Input Data'!G3,0)+IF(AND(EXACT(D183,"CPS_60s"),EXACT(E183,"Win")),'Input Data'!F2,0)+IF(AND(EXACT(D183,"CPS_60s"),EXACT(E183,"Loss")),'Input Data'!F3,0)</f>
        <v>0</v>
      </c>
    </row>
    <row r="184" spans="2:7" ht="15.75">
      <c r="B184" s="56"/>
      <c r="C184" s="25"/>
      <c r="D184" s="25"/>
      <c r="E184" s="27"/>
      <c r="F184" s="167">
        <f>IF(AND(EXACT(D184,"CPS_5m"),EXACT(E184,"Win")),'Input Data'!E2,0)+IF(AND(EXACT(D184,"CPS_5m"),EXACT(E184,"Loss")),'Input Data'!E3,0)+IF(AND(EXACT(D184,"CPS_60s"),EXACT(E184,"Win")),'Input Data'!D2,0)+IF(AND(EXACT(D184,"CPS_60s"),EXACT(E184,"Loss")),'Input Data'!D3,0)</f>
        <v>0</v>
      </c>
      <c r="G184" s="81">
        <f>IF(AND(EXACT(D184,"CPS_5m"),EXACT(E184,"Win")),'Input Data'!G2,0)+IF(AND(EXACT(D184,"CPS_5m"),EXACT(E184,"Loss")),'Input Data'!G3,0)+IF(AND(EXACT(D184,"CPS_60s"),EXACT(E184,"Win")),'Input Data'!F2,0)+IF(AND(EXACT(D184,"CPS_60s"),EXACT(E184,"Loss")),'Input Data'!F3,0)</f>
        <v>0</v>
      </c>
    </row>
    <row r="185" spans="2:7" ht="15.75">
      <c r="B185" s="56"/>
      <c r="C185" s="25"/>
      <c r="D185" s="25"/>
      <c r="E185" s="27"/>
      <c r="F185" s="167">
        <f>IF(AND(EXACT(D185,"CPS_5m"),EXACT(E185,"Win")),'Input Data'!E2,0)+IF(AND(EXACT(D185,"CPS_5m"),EXACT(E185,"Loss")),'Input Data'!E3,0)+IF(AND(EXACT(D185,"CPS_60s"),EXACT(E185,"Win")),'Input Data'!D2,0)+IF(AND(EXACT(D185,"CPS_60s"),EXACT(E185,"Loss")),'Input Data'!D3,0)</f>
        <v>0</v>
      </c>
      <c r="G185" s="81">
        <f>IF(AND(EXACT(D185,"CPS_5m"),EXACT(E185,"Win")),'Input Data'!G2,0)+IF(AND(EXACT(D185,"CPS_5m"),EXACT(E185,"Loss")),'Input Data'!G3,0)+IF(AND(EXACT(D185,"CPS_60s"),EXACT(E185,"Win")),'Input Data'!F2,0)+IF(AND(EXACT(D185,"CPS_60s"),EXACT(E185,"Loss")),'Input Data'!F3,0)</f>
        <v>0</v>
      </c>
    </row>
    <row r="186" spans="2:7" ht="15.75">
      <c r="B186" s="56"/>
      <c r="C186" s="25"/>
      <c r="D186" s="25"/>
      <c r="E186" s="27"/>
      <c r="F186" s="167">
        <f>IF(AND(EXACT(D186,"CPS_5m"),EXACT(E186,"Win")),'Input Data'!E2,0)+IF(AND(EXACT(D186,"CPS_5m"),EXACT(E186,"Loss")),'Input Data'!E3,0)+IF(AND(EXACT(D186,"CPS_60s"),EXACT(E186,"Win")),'Input Data'!D2,0)+IF(AND(EXACT(D186,"CPS_60s"),EXACT(E186,"Loss")),'Input Data'!D3,0)</f>
        <v>0</v>
      </c>
      <c r="G186" s="81">
        <f>IF(AND(EXACT(D186,"CPS_5m"),EXACT(E186,"Win")),'Input Data'!G2,0)+IF(AND(EXACT(D186,"CPS_5m"),EXACT(E186,"Loss")),'Input Data'!G3,0)+IF(AND(EXACT(D186,"CPS_60s"),EXACT(E186,"Win")),'Input Data'!F2,0)+IF(AND(EXACT(D186,"CPS_60s"),EXACT(E186,"Loss")),'Input Data'!F3,0)</f>
        <v>0</v>
      </c>
    </row>
    <row r="187" spans="2:7" ht="15.75">
      <c r="B187" s="56"/>
      <c r="C187" s="25"/>
      <c r="D187" s="25"/>
      <c r="E187" s="27"/>
      <c r="F187" s="167">
        <f>IF(AND(EXACT(D187,"CPS_5m"),EXACT(E187,"Win")),'Input Data'!E2,0)+IF(AND(EXACT(D187,"CPS_5m"),EXACT(E187,"Loss")),'Input Data'!E3,0)+IF(AND(EXACT(D187,"CPS_60s"),EXACT(E187,"Win")),'Input Data'!D2,0)+IF(AND(EXACT(D187,"CPS_60s"),EXACT(E187,"Loss")),'Input Data'!D3,0)</f>
        <v>0</v>
      </c>
      <c r="G187" s="81">
        <f>IF(AND(EXACT(D187,"CPS_5m"),EXACT(E187,"Win")),'Input Data'!G2,0)+IF(AND(EXACT(D187,"CPS_5m"),EXACT(E187,"Loss")),'Input Data'!G3,0)+IF(AND(EXACT(D187,"CPS_60s"),EXACT(E187,"Win")),'Input Data'!F2,0)+IF(AND(EXACT(D187,"CPS_60s"),EXACT(E187,"Loss")),'Input Data'!F3,0)</f>
        <v>0</v>
      </c>
    </row>
    <row r="188" spans="2:7" ht="15.75">
      <c r="B188" s="56"/>
      <c r="C188" s="25"/>
      <c r="D188" s="25"/>
      <c r="E188" s="27"/>
      <c r="F188" s="167">
        <f>IF(AND(EXACT(D188,"CPS_5m"),EXACT(E188,"Win")),'Input Data'!E2,0)+IF(AND(EXACT(D188,"CPS_5m"),EXACT(E188,"Loss")),'Input Data'!E3,0)+IF(AND(EXACT(D188,"CPS_60s"),EXACT(E188,"Win")),'Input Data'!D2,0)+IF(AND(EXACT(D188,"CPS_60s"),EXACT(E188,"Loss")),'Input Data'!D3,0)</f>
        <v>0</v>
      </c>
      <c r="G188" s="81">
        <f>IF(AND(EXACT(D188,"CPS_5m"),EXACT(E188,"Win")),'Input Data'!G2,0)+IF(AND(EXACT(D188,"CPS_5m"),EXACT(E188,"Loss")),'Input Data'!G3,0)+IF(AND(EXACT(D188,"CPS_60s"),EXACT(E188,"Win")),'Input Data'!F2,0)+IF(AND(EXACT(D188,"CPS_60s"),EXACT(E188,"Loss")),'Input Data'!F3,0)</f>
        <v>0</v>
      </c>
    </row>
    <row r="189" spans="2:7" ht="15.75">
      <c r="B189" s="56"/>
      <c r="C189" s="25"/>
      <c r="D189" s="25"/>
      <c r="E189" s="27"/>
      <c r="F189" s="167">
        <f>IF(AND(EXACT(D189,"CPS_5m"),EXACT(E189,"Win")),'Input Data'!E2,0)+IF(AND(EXACT(D189,"CPS_5m"),EXACT(E189,"Loss")),'Input Data'!E3,0)+IF(AND(EXACT(D189,"CPS_60s"),EXACT(E189,"Win")),'Input Data'!D2,0)+IF(AND(EXACT(D189,"CPS_60s"),EXACT(E189,"Loss")),'Input Data'!D3,0)</f>
        <v>0</v>
      </c>
      <c r="G189" s="81">
        <f>IF(AND(EXACT(D189,"CPS_5m"),EXACT(E189,"Win")),'Input Data'!G2,0)+IF(AND(EXACT(D189,"CPS_5m"),EXACT(E189,"Loss")),'Input Data'!G3,0)+IF(AND(EXACT(D189,"CPS_60s"),EXACT(E189,"Win")),'Input Data'!F2,0)+IF(AND(EXACT(D189,"CPS_60s"),EXACT(E189,"Loss")),'Input Data'!F3,0)</f>
        <v>0</v>
      </c>
    </row>
    <row r="190" spans="2:7" ht="15.75">
      <c r="B190" s="56"/>
      <c r="C190" s="25"/>
      <c r="D190" s="25"/>
      <c r="E190" s="27"/>
      <c r="F190" s="167">
        <f>IF(AND(EXACT(D190,"CPS_5m"),EXACT(E190,"Win")),'Input Data'!E2,0)+IF(AND(EXACT(D190,"CPS_5m"),EXACT(E190,"Loss")),'Input Data'!E3,0)+IF(AND(EXACT(D190,"CPS_60s"),EXACT(E190,"Win")),'Input Data'!D2,0)+IF(AND(EXACT(D190,"CPS_60s"),EXACT(E190,"Loss")),'Input Data'!D3,0)</f>
        <v>0</v>
      </c>
      <c r="G190" s="81">
        <f>IF(AND(EXACT(D190,"CPS_5m"),EXACT(E190,"Win")),'Input Data'!G2,0)+IF(AND(EXACT(D190,"CPS_5m"),EXACT(E190,"Loss")),'Input Data'!G3,0)+IF(AND(EXACT(D190,"CPS_60s"),EXACT(E190,"Win")),'Input Data'!F2,0)+IF(AND(EXACT(D190,"CPS_60s"),EXACT(E190,"Loss")),'Input Data'!F3,0)</f>
        <v>0</v>
      </c>
    </row>
    <row r="191" spans="2:7" ht="15.75">
      <c r="B191" s="56"/>
      <c r="C191" s="25"/>
      <c r="D191" s="25"/>
      <c r="E191" s="27"/>
      <c r="F191" s="167">
        <f>IF(AND(EXACT(D191,"CPS_5m"),EXACT(E191,"Win")),'Input Data'!E2,0)+IF(AND(EXACT(D191,"CPS_5m"),EXACT(E191,"Loss")),'Input Data'!E3,0)+IF(AND(EXACT(D191,"CPS_60s"),EXACT(E191,"Win")),'Input Data'!D2,0)+IF(AND(EXACT(D191,"CPS_60s"),EXACT(E191,"Loss")),'Input Data'!D3,0)</f>
        <v>0</v>
      </c>
      <c r="G191" s="81">
        <f>IF(AND(EXACT(D191,"CPS_5m"),EXACT(E191,"Win")),'Input Data'!G2,0)+IF(AND(EXACT(D191,"CPS_5m"),EXACT(E191,"Loss")),'Input Data'!G3,0)+IF(AND(EXACT(D191,"CPS_60s"),EXACT(E191,"Win")),'Input Data'!F2,0)+IF(AND(EXACT(D191,"CPS_60s"),EXACT(E191,"Loss")),'Input Data'!F3,0)</f>
        <v>0</v>
      </c>
    </row>
    <row r="192" spans="2:7" ht="15.75">
      <c r="B192" s="56"/>
      <c r="C192" s="25"/>
      <c r="D192" s="25"/>
      <c r="E192" s="27"/>
      <c r="F192" s="167">
        <f>IF(AND(EXACT(D192,"CPS_5m"),EXACT(E192,"Win")),'Input Data'!E2,0)+IF(AND(EXACT(D192,"CPS_5m"),EXACT(E192,"Loss")),'Input Data'!E3,0)+IF(AND(EXACT(D192,"CPS_60s"),EXACT(E192,"Win")),'Input Data'!D2,0)+IF(AND(EXACT(D192,"CPS_60s"),EXACT(E192,"Loss")),'Input Data'!D3,0)</f>
        <v>0</v>
      </c>
      <c r="G192" s="81">
        <f>IF(AND(EXACT(D192,"CPS_5m"),EXACT(E192,"Win")),'Input Data'!G2,0)+IF(AND(EXACT(D192,"CPS_5m"),EXACT(E192,"Loss")),'Input Data'!G3,0)+IF(AND(EXACT(D192,"CPS_60s"),EXACT(E192,"Win")),'Input Data'!F2,0)+IF(AND(EXACT(D192,"CPS_60s"),EXACT(E192,"Loss")),'Input Data'!F3,0)</f>
        <v>0</v>
      </c>
    </row>
    <row r="193" spans="2:7" ht="15.75">
      <c r="B193" s="56"/>
      <c r="C193" s="25"/>
      <c r="D193" s="25"/>
      <c r="E193" s="27"/>
      <c r="F193" s="167">
        <f>IF(AND(EXACT(D193,"CPS_5m"),EXACT(E193,"Win")),'Input Data'!E2,0)+IF(AND(EXACT(D193,"CPS_5m"),EXACT(E193,"Loss")),'Input Data'!E3,0)+IF(AND(EXACT(D193,"CPS_60s"),EXACT(E193,"Win")),'Input Data'!D2,0)+IF(AND(EXACT(D193,"CPS_60s"),EXACT(E193,"Loss")),'Input Data'!D3,0)</f>
        <v>0</v>
      </c>
      <c r="G193" s="81">
        <f>IF(AND(EXACT(D193,"CPS_5m"),EXACT(E193,"Win")),'Input Data'!G2,0)+IF(AND(EXACT(D193,"CPS_5m"),EXACT(E193,"Loss")),'Input Data'!G3,0)+IF(AND(EXACT(D193,"CPS_60s"),EXACT(E193,"Win")),'Input Data'!F2,0)+IF(AND(EXACT(D193,"CPS_60s"),EXACT(E193,"Loss")),'Input Data'!F3,0)</f>
        <v>0</v>
      </c>
    </row>
    <row r="194" spans="2:7" ht="15.75">
      <c r="B194" s="56"/>
      <c r="C194" s="25"/>
      <c r="D194" s="25"/>
      <c r="E194" s="27"/>
      <c r="F194" s="167">
        <f>IF(AND(EXACT(D194,"CPS_5m"),EXACT(E194,"Win")),'Input Data'!E2,0)+IF(AND(EXACT(D194,"CPS_5m"),EXACT(E194,"Loss")),'Input Data'!E3,0)+IF(AND(EXACT(D194,"CPS_60s"),EXACT(E194,"Win")),'Input Data'!D2,0)+IF(AND(EXACT(D194,"CPS_60s"),EXACT(E194,"Loss")),'Input Data'!D3,0)</f>
        <v>0</v>
      </c>
      <c r="G194" s="81">
        <f>IF(AND(EXACT(D194,"CPS_5m"),EXACT(E194,"Win")),'Input Data'!G2,0)+IF(AND(EXACT(D194,"CPS_5m"),EXACT(E194,"Loss")),'Input Data'!G3,0)+IF(AND(EXACT(D194,"CPS_60s"),EXACT(E194,"Win")),'Input Data'!F2,0)+IF(AND(EXACT(D194,"CPS_60s"),EXACT(E194,"Loss")),'Input Data'!F3,0)</f>
        <v>0</v>
      </c>
    </row>
    <row r="195" spans="2:7" ht="15.75">
      <c r="B195" s="56"/>
      <c r="C195" s="25"/>
      <c r="D195" s="25"/>
      <c r="E195" s="27"/>
      <c r="F195" s="167">
        <f>IF(AND(EXACT(D195,"CPS_5m"),EXACT(E195,"Win")),'Input Data'!E2,0)+IF(AND(EXACT(D195,"CPS_5m"),EXACT(E195,"Loss")),'Input Data'!E3,0)+IF(AND(EXACT(D195,"CPS_60s"),EXACT(E195,"Win")),'Input Data'!D2,0)+IF(AND(EXACT(D195,"CPS_60s"),EXACT(E195,"Loss")),'Input Data'!D3,0)</f>
        <v>0</v>
      </c>
      <c r="G195" s="81">
        <f>IF(AND(EXACT(D195,"CPS_5m"),EXACT(E195,"Win")),'Input Data'!G2,0)+IF(AND(EXACT(D195,"CPS_5m"),EXACT(E195,"Loss")),'Input Data'!G3,0)+IF(AND(EXACT(D195,"CPS_60s"),EXACT(E195,"Win")),'Input Data'!F2,0)+IF(AND(EXACT(D195,"CPS_60s"),EXACT(E195,"Loss")),'Input Data'!F3,0)</f>
        <v>0</v>
      </c>
    </row>
    <row r="196" spans="2:7" ht="15.75">
      <c r="B196" s="56"/>
      <c r="C196" s="25"/>
      <c r="D196" s="25"/>
      <c r="E196" s="27"/>
      <c r="F196" s="167">
        <f>IF(AND(EXACT(D196,"CPS_5m"),EXACT(E196,"Win")),'Input Data'!E2,0)+IF(AND(EXACT(D196,"CPS_5m"),EXACT(E196,"Loss")),'Input Data'!E3,0)+IF(AND(EXACT(D196,"CPS_60s"),EXACT(E196,"Win")),'Input Data'!D2,0)+IF(AND(EXACT(D196,"CPS_60s"),EXACT(E196,"Loss")),'Input Data'!D3,0)</f>
        <v>0</v>
      </c>
      <c r="G196" s="81">
        <f>IF(AND(EXACT(D196,"CPS_5m"),EXACT(E196,"Win")),'Input Data'!G2,0)+IF(AND(EXACT(D196,"CPS_5m"),EXACT(E196,"Loss")),'Input Data'!G3,0)+IF(AND(EXACT(D196,"CPS_60s"),EXACT(E196,"Win")),'Input Data'!F2,0)+IF(AND(EXACT(D196,"CPS_60s"),EXACT(E196,"Loss")),'Input Data'!F3,0)</f>
        <v>0</v>
      </c>
    </row>
    <row r="197" spans="2:7" ht="15.75">
      <c r="B197" s="56"/>
      <c r="C197" s="25"/>
      <c r="D197" s="25"/>
      <c r="E197" s="27"/>
      <c r="F197" s="167">
        <f>IF(AND(EXACT(D197,"CPS_5m"),EXACT(E197,"Win")),'Input Data'!E2,0)+IF(AND(EXACT(D197,"CPS_5m"),EXACT(E197,"Loss")),'Input Data'!E3,0)+IF(AND(EXACT(D197,"CPS_60s"),EXACT(E197,"Win")),'Input Data'!D2,0)+IF(AND(EXACT(D197,"CPS_60s"),EXACT(E197,"Loss")),'Input Data'!D3,0)</f>
        <v>0</v>
      </c>
      <c r="G197" s="81">
        <f>IF(AND(EXACT(D197,"CPS_5m"),EXACT(E197,"Win")),'Input Data'!G2,0)+IF(AND(EXACT(D197,"CPS_5m"),EXACT(E197,"Loss")),'Input Data'!G3,0)+IF(AND(EXACT(D197,"CPS_60s"),EXACT(E197,"Win")),'Input Data'!F2,0)+IF(AND(EXACT(D197,"CPS_60s"),EXACT(E197,"Loss")),'Input Data'!F3,0)</f>
        <v>0</v>
      </c>
    </row>
    <row r="198" spans="2:7" ht="15.75">
      <c r="B198" s="56"/>
      <c r="C198" s="25"/>
      <c r="D198" s="25"/>
      <c r="E198" s="27"/>
      <c r="F198" s="167">
        <f>IF(AND(EXACT(D198,"CPS_5m"),EXACT(E198,"Win")),'Input Data'!E2,0)+IF(AND(EXACT(D198,"CPS_5m"),EXACT(E198,"Loss")),'Input Data'!E3,0)+IF(AND(EXACT(D198,"CPS_60s"),EXACT(E198,"Win")),'Input Data'!D2,0)+IF(AND(EXACT(D198,"CPS_60s"),EXACT(E198,"Loss")),'Input Data'!D3,0)</f>
        <v>0</v>
      </c>
      <c r="G198" s="81">
        <f>IF(AND(EXACT(D198,"CPS_5m"),EXACT(E198,"Win")),'Input Data'!G2,0)+IF(AND(EXACT(D198,"CPS_5m"),EXACT(E198,"Loss")),'Input Data'!G3,0)+IF(AND(EXACT(D198,"CPS_60s"),EXACT(E198,"Win")),'Input Data'!F2,0)+IF(AND(EXACT(D198,"CPS_60s"),EXACT(E198,"Loss")),'Input Data'!F3,0)</f>
        <v>0</v>
      </c>
    </row>
    <row r="199" spans="2:7" ht="15.75">
      <c r="B199" s="56"/>
      <c r="C199" s="25"/>
      <c r="D199" s="25"/>
      <c r="E199" s="27"/>
      <c r="F199" s="167">
        <f>IF(AND(EXACT(D199,"CPS_5m"),EXACT(E199,"Win")),'Input Data'!E2,0)+IF(AND(EXACT(D199,"CPS_5m"),EXACT(E199,"Loss")),'Input Data'!E3,0)+IF(AND(EXACT(D199,"CPS_60s"),EXACT(E199,"Win")),'Input Data'!D2,0)+IF(AND(EXACT(D199,"CPS_60s"),EXACT(E199,"Loss")),'Input Data'!D3,0)</f>
        <v>0</v>
      </c>
      <c r="G199" s="81">
        <f>IF(AND(EXACT(D199,"CPS_5m"),EXACT(E199,"Win")),'Input Data'!G2,0)+IF(AND(EXACT(D199,"CPS_5m"),EXACT(E199,"Loss")),'Input Data'!G3,0)+IF(AND(EXACT(D199,"CPS_60s"),EXACT(E199,"Win")),'Input Data'!F2,0)+IF(AND(EXACT(D199,"CPS_60s"),EXACT(E199,"Loss")),'Input Data'!F3,0)</f>
        <v>0</v>
      </c>
    </row>
    <row r="200" spans="2:7" ht="15.75">
      <c r="B200" s="56"/>
      <c r="C200" s="25"/>
      <c r="D200" s="25"/>
      <c r="E200" s="27"/>
      <c r="F200" s="167">
        <f>IF(AND(EXACT(D200,"CPS_5m"),EXACT(E200,"Win")),'Input Data'!E2,0)+IF(AND(EXACT(D200,"CPS_5m"),EXACT(E200,"Loss")),'Input Data'!E3,0)+IF(AND(EXACT(D200,"CPS_60s"),EXACT(E200,"Win")),'Input Data'!D2,0)+IF(AND(EXACT(D200,"CPS_60s"),EXACT(E200,"Loss")),'Input Data'!D3,0)</f>
        <v>0</v>
      </c>
      <c r="G200" s="81">
        <f>IF(AND(EXACT(D200,"CPS_5m"),EXACT(E200,"Win")),'Input Data'!G2,0)+IF(AND(EXACT(D200,"CPS_5m"),EXACT(E200,"Loss")),'Input Data'!G3,0)+IF(AND(EXACT(D200,"CPS_60s"),EXACT(E200,"Win")),'Input Data'!F2,0)+IF(AND(EXACT(D200,"CPS_60s"),EXACT(E200,"Loss")),'Input Data'!F3,0)</f>
        <v>0</v>
      </c>
    </row>
    <row r="201" spans="2:7" ht="15.75">
      <c r="B201" s="56"/>
      <c r="C201" s="25"/>
      <c r="D201" s="25"/>
      <c r="E201" s="27"/>
      <c r="F201" s="167">
        <f>IF(AND(EXACT(D201,"CPS_5m"),EXACT(E201,"Win")),'Input Data'!E2,0)+IF(AND(EXACT(D201,"CPS_5m"),EXACT(E201,"Loss")),'Input Data'!E3,0)+IF(AND(EXACT(D201,"CPS_60s"),EXACT(E201,"Win")),'Input Data'!D2,0)+IF(AND(EXACT(D201,"CPS_60s"),EXACT(E201,"Loss")),'Input Data'!D3,0)</f>
        <v>0</v>
      </c>
      <c r="G201" s="81">
        <f>IF(AND(EXACT(D201,"CPS_5m"),EXACT(E201,"Win")),'Input Data'!G2,0)+IF(AND(EXACT(D201,"CPS_5m"),EXACT(E201,"Loss")),'Input Data'!G3,0)+IF(AND(EXACT(D201,"CPS_60s"),EXACT(E201,"Win")),'Input Data'!F2,0)+IF(AND(EXACT(D201,"CPS_60s"),EXACT(E201,"Loss")),'Input Data'!F3,0)</f>
        <v>0</v>
      </c>
    </row>
    <row r="202" spans="2:7" ht="15.75">
      <c r="B202" s="56"/>
      <c r="C202" s="25"/>
      <c r="D202" s="25"/>
      <c r="E202" s="27"/>
      <c r="F202" s="167">
        <f>IF(AND(EXACT(D202,"CPS_5m"),EXACT(E202,"Win")),'Input Data'!E2,0)+IF(AND(EXACT(D202,"CPS_5m"),EXACT(E202,"Loss")),'Input Data'!E3,0)+IF(AND(EXACT(D202,"CPS_60s"),EXACT(E202,"Win")),'Input Data'!D2,0)+IF(AND(EXACT(D202,"CPS_60s"),EXACT(E202,"Loss")),'Input Data'!D3,0)</f>
        <v>0</v>
      </c>
      <c r="G202" s="81">
        <f>IF(AND(EXACT(D202,"CPS_5m"),EXACT(E202,"Win")),'Input Data'!G2,0)+IF(AND(EXACT(D202,"CPS_5m"),EXACT(E202,"Loss")),'Input Data'!G3,0)+IF(AND(EXACT(D202,"CPS_60s"),EXACT(E202,"Win")),'Input Data'!F2,0)+IF(AND(EXACT(D202,"CPS_60s"),EXACT(E202,"Loss")),'Input Data'!F3,0)</f>
        <v>0</v>
      </c>
    </row>
    <row r="203" spans="2:7" ht="15.75">
      <c r="B203" s="56"/>
      <c r="C203" s="25"/>
      <c r="D203" s="25"/>
      <c r="E203" s="27"/>
      <c r="F203" s="167">
        <f>IF(AND(EXACT(D203,"CPS_5m"),EXACT(E203,"Win")),'Input Data'!E2,0)+IF(AND(EXACT(D203,"CPS_5m"),EXACT(E203,"Loss")),'Input Data'!E3,0)+IF(AND(EXACT(D203,"CPS_60s"),EXACT(E203,"Win")),'Input Data'!D2,0)+IF(AND(EXACT(D203,"CPS_60s"),EXACT(E203,"Loss")),'Input Data'!D3,0)</f>
        <v>0</v>
      </c>
      <c r="G203" s="81">
        <f>IF(AND(EXACT(D203,"CPS_5m"),EXACT(E203,"Win")),'Input Data'!G2,0)+IF(AND(EXACT(D203,"CPS_5m"),EXACT(E203,"Loss")),'Input Data'!G3,0)+IF(AND(EXACT(D203,"CPS_60s"),EXACT(E203,"Win")),'Input Data'!F2,0)+IF(AND(EXACT(D203,"CPS_60s"),EXACT(E203,"Loss")),'Input Data'!F3,0)</f>
        <v>0</v>
      </c>
    </row>
    <row r="204" spans="2:7" ht="15.75">
      <c r="B204" s="57"/>
      <c r="C204" s="26"/>
      <c r="D204" s="26"/>
      <c r="E204" s="27"/>
      <c r="F204" s="167">
        <f>IF(AND(EXACT(D204,"CPS_5m"),EXACT(E204,"Win")),'Input Data'!E2,0)+IF(AND(EXACT(D204,"CPS_5m"),EXACT(E204,"Loss")),'Input Data'!E3,0)+IF(AND(EXACT(D204,"CPS_60s"),EXACT(E204,"Win")),'Input Data'!D2,0)+IF(AND(EXACT(D204,"CPS_60s"),EXACT(E204,"Loss")),'Input Data'!D3,0)</f>
        <v>0</v>
      </c>
      <c r="G204" s="81">
        <f>IF(AND(EXACT(D204,"CPS_5m"),EXACT(E204,"Win")),'Input Data'!G2,0)+IF(AND(EXACT(D204,"CPS_5m"),EXACT(E204,"Loss")),'Input Data'!G3,0)+IF(AND(EXACT(D204,"CPS_60s"),EXACT(E204,"Win")),'Input Data'!F2,0)+IF(AND(EXACT(D204,"CPS_60s"),EXACT(E204,"Loss")),'Input Data'!F3,0)</f>
        <v>0</v>
      </c>
    </row>
  </sheetData>
  <sheetProtection algorithmName="SHA-512" hashValue="EeDZvWa7zA9pk6MWB2jaLC9irWoHCL/HAwbSmMIzGKMbkOj7jckRKof3SOChekzlADAZ7oNg0r9LtOANe7jTAQ==" saltValue="KwHUSiEbQc5rS03XPnOf5Q==" spinCount="100000" sheet="1" objects="1" scenarios="1" selectLockedCells="1"/>
  <mergeCells count="6">
    <mergeCell ref="L22:M22"/>
    <mergeCell ref="L17:M17"/>
    <mergeCell ref="L18:M18"/>
    <mergeCell ref="L19:M19"/>
    <mergeCell ref="L20:M20"/>
    <mergeCell ref="L21:M21"/>
  </mergeCells>
  <conditionalFormatting sqref="R3:R16 T3:U16 P20:P24 J12:M15 M23:N23 I18:I22 N19:N22 K18:K22 R20:U24">
    <cfRule type="cellIs" dxfId="227" priority="38" operator="equal">
      <formula>0</formula>
    </cfRule>
  </conditionalFormatting>
  <conditionalFormatting sqref="S3:S16">
    <cfRule type="cellIs" dxfId="226" priority="37" operator="equal">
      <formula>0</formula>
    </cfRule>
  </conditionalFormatting>
  <conditionalFormatting sqref="P20:P24 R20:T24">
    <cfRule type="cellIs" dxfId="225" priority="35" operator="equal">
      <formula>0</formula>
    </cfRule>
  </conditionalFormatting>
  <conditionalFormatting sqref="K18:K22">
    <cfRule type="cellIs" dxfId="224" priority="29" operator="greaterThan">
      <formula>" -   'Input Data'!$K$6"</formula>
    </cfRule>
  </conditionalFormatting>
  <conditionalFormatting sqref="E28:E204">
    <cfRule type="containsText" dxfId="223" priority="25" operator="containsText" text="Loss">
      <formula>NOT(ISERROR(SEARCH("Loss",E28)))</formula>
    </cfRule>
    <cfRule type="containsText" dxfId="222" priority="26" operator="containsText" text="Win">
      <formula>NOT(ISERROR(SEARCH("Win",E28)))</formula>
    </cfRule>
  </conditionalFormatting>
  <conditionalFormatting sqref="L18:M22">
    <cfRule type="cellIs" dxfId="221" priority="23" operator="equal">
      <formula>"STOP LOSS"</formula>
    </cfRule>
    <cfRule type="cellIs" dxfId="220" priority="24" operator="equal">
      <formula>"TAKE PROFIT"</formula>
    </cfRule>
  </conditionalFormatting>
  <conditionalFormatting sqref="J9">
    <cfRule type="cellIs" dxfId="219" priority="22" operator="equal">
      <formula>0</formula>
    </cfRule>
  </conditionalFormatting>
  <conditionalFormatting sqref="J9">
    <cfRule type="cellIs" dxfId="218" priority="21" operator="greaterThan">
      <formula>0</formula>
    </cfRule>
  </conditionalFormatting>
  <conditionalFormatting sqref="Q3:Q16">
    <cfRule type="cellIs" dxfId="217" priority="20" operator="equal">
      <formula>0</formula>
    </cfRule>
  </conditionalFormatting>
  <conditionalFormatting sqref="Q3:Q16">
    <cfRule type="cellIs" dxfId="216" priority="19" operator="greaterThan">
      <formula>0</formula>
    </cfRule>
  </conditionalFormatting>
  <conditionalFormatting sqref="N12:N15">
    <cfRule type="cellIs" dxfId="215" priority="18" operator="equal">
      <formula>0</formula>
    </cfRule>
  </conditionalFormatting>
  <conditionalFormatting sqref="N12:N15">
    <cfRule type="cellIs" dxfId="214" priority="17" operator="greaterThan">
      <formula>0</formula>
    </cfRule>
  </conditionalFormatting>
  <conditionalFormatting sqref="J18:J22">
    <cfRule type="cellIs" dxfId="213" priority="16" operator="equal">
      <formula>0</formula>
    </cfRule>
  </conditionalFormatting>
  <conditionalFormatting sqref="J18:J22">
    <cfRule type="cellIs" dxfId="212" priority="15" operator="greaterThan">
      <formula>0</formula>
    </cfRule>
  </conditionalFormatting>
  <conditionalFormatting sqref="Q20:Q24">
    <cfRule type="cellIs" dxfId="211" priority="14" operator="equal">
      <formula>0</formula>
    </cfRule>
  </conditionalFormatting>
  <conditionalFormatting sqref="Q20:Q24">
    <cfRule type="cellIs" dxfId="210" priority="13" operator="greaterThan">
      <formula>0</formula>
    </cfRule>
  </conditionalFormatting>
  <conditionalFormatting sqref="F3:F204">
    <cfRule type="cellIs" dxfId="209" priority="9" operator="between">
      <formula>0</formula>
      <formula>0</formula>
    </cfRule>
  </conditionalFormatting>
  <conditionalFormatting sqref="G3:G204">
    <cfRule type="cellIs" dxfId="208" priority="6" operator="greaterThan">
      <formula>0</formula>
    </cfRule>
  </conditionalFormatting>
  <conditionalFormatting sqref="G113">
    <cfRule type="cellIs" dxfId="207" priority="5" operator="greaterThan">
      <formula>0</formula>
    </cfRule>
  </conditionalFormatting>
  <conditionalFormatting sqref="G133">
    <cfRule type="cellIs" dxfId="206" priority="4" operator="greaterThan">
      <formula>0</formula>
    </cfRule>
  </conditionalFormatting>
  <conditionalFormatting sqref="G3:G204">
    <cfRule type="cellIs" dxfId="205" priority="3" operator="between">
      <formula>0</formula>
      <formula>0</formula>
    </cfRule>
  </conditionalFormatting>
  <conditionalFormatting sqref="E3:E27">
    <cfRule type="containsText" dxfId="204" priority="1" operator="containsText" text="Loss">
      <formula>NOT(ISERROR(SEARCH("Loss",E3)))</formula>
    </cfRule>
    <cfRule type="containsText" dxfId="203" priority="2" operator="containsText" text="Win">
      <formula>NOT(ISERROR(SEARCH("Win",E3)))</formula>
    </cfRule>
  </conditionalFormatting>
  <dataValidations count="5">
    <dataValidation type="list" allowBlank="1" showInputMessage="1" showErrorMessage="1" sqref="E3:E204">
      <formula1>CPS_</formula1>
    </dataValidation>
    <dataValidation type="list" allowBlank="1" showInputMessage="1" showErrorMessage="1" sqref="C3:C204">
      <formula1>CURRENCY</formula1>
    </dataValidation>
    <dataValidation type="list" allowBlank="1" showInputMessage="1" showErrorMessage="1" sqref="B3:B204">
      <formula1>DAYS</formula1>
    </dataValidation>
    <dataValidation type="list" allowBlank="1" showInputMessage="1" showErrorMessage="1" sqref="I18:I22">
      <formula1>DAYS</formula1>
    </dataValidation>
    <dataValidation type="list" allowBlank="1" showInputMessage="1" showErrorMessage="1" sqref="D3:D204">
      <formula1>CPS</formula1>
    </dataValidation>
  </dataValidation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8" id="{48160ED5-1A16-4551-975A-8EE9F5374E25}">
            <x14:iconSet iconSet="3Symbols2" custom="1">
              <x14:cfvo type="percent">
                <xm:f>0</xm:f>
              </x14:cfvo>
              <x14:cfvo type="num" gte="0">
                <xm:f>'Input Data'!$K$8</xm:f>
              </x14:cfvo>
              <x14:cfvo type="num">
                <xm:f>'Input Data'!$K$7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K18:K22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'Input Data'!$B$2:$B$3</xm:f>
          </x14:formula1>
          <xm:sqref>I12:I14</xm:sqref>
        </x14:dataValidation>
        <x14:dataValidation type="list" allowBlank="1" showInputMessage="1" showErrorMessage="1">
          <x14:formula1>
            <xm:f>'Input Data'!$A$2:$A$15</xm:f>
          </x14:formula1>
          <xm:sqref>P3:P16</xm:sqref>
        </x14:dataValidation>
        <x14:dataValidation type="list" allowBlank="1" showInputMessage="1" showErrorMessage="1">
          <x14:formula1>
            <xm:f>'Input Data'!$H$2:$H$6</xm:f>
          </x14:formula1>
          <xm:sqref>P20:P24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B1:W204"/>
  <sheetViews>
    <sheetView zoomScale="80" zoomScaleNormal="80" zoomScalePageLayoutView="80" workbookViewId="0">
      <selection activeCell="E32" sqref="E32"/>
    </sheetView>
  </sheetViews>
  <sheetFormatPr baseColWidth="10" defaultColWidth="11" defaultRowHeight="12.75"/>
  <cols>
    <col min="1" max="1" width="2.28515625" style="3" customWidth="1"/>
    <col min="2" max="2" width="11.140625" style="3" bestFit="1" customWidth="1"/>
    <col min="3" max="3" width="11.28515625" style="3" bestFit="1" customWidth="1"/>
    <col min="4" max="4" width="8.28515625" style="3" bestFit="1" customWidth="1"/>
    <col min="5" max="6" width="8.85546875" style="3" bestFit="1" customWidth="1"/>
    <col min="7" max="7" width="9.85546875" style="3" bestFit="1" customWidth="1"/>
    <col min="8" max="8" width="2.42578125" style="3" customWidth="1"/>
    <col min="9" max="9" width="11.140625" style="3" customWidth="1"/>
    <col min="10" max="10" width="12.85546875" style="3" bestFit="1" customWidth="1"/>
    <col min="11" max="11" width="10.85546875" style="3" customWidth="1"/>
    <col min="12" max="12" width="9.42578125" style="3" customWidth="1"/>
    <col min="13" max="13" width="8.5703125" style="3" customWidth="1"/>
    <col min="14" max="14" width="12.85546875" style="3" bestFit="1" customWidth="1"/>
    <col min="15" max="15" width="3.42578125" style="3" customWidth="1"/>
    <col min="16" max="16" width="14.5703125" style="3" customWidth="1"/>
    <col min="17" max="17" width="14" style="3" bestFit="1" customWidth="1"/>
    <col min="18" max="18" width="10" style="3" bestFit="1" customWidth="1"/>
    <col min="19" max="19" width="8.42578125" style="3" customWidth="1"/>
    <col min="20" max="20" width="7" style="3" bestFit="1" customWidth="1"/>
    <col min="21" max="21" width="4.5703125" style="3" bestFit="1" customWidth="1"/>
    <col min="22" max="22" width="4.85546875" style="3" bestFit="1" customWidth="1"/>
    <col min="23" max="23" width="6.42578125" style="3" customWidth="1"/>
    <col min="24" max="16384" width="11" style="3"/>
  </cols>
  <sheetData>
    <row r="1" spans="2:21" ht="8.25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21" ht="16.5" thickBot="1">
      <c r="B2" s="97" t="s">
        <v>47</v>
      </c>
      <c r="C2" s="98" t="s">
        <v>0</v>
      </c>
      <c r="D2" s="98" t="s">
        <v>34</v>
      </c>
      <c r="E2" s="99" t="s">
        <v>59</v>
      </c>
      <c r="F2" s="83" t="s">
        <v>40</v>
      </c>
      <c r="G2" s="83" t="s">
        <v>2</v>
      </c>
      <c r="H2" s="82"/>
      <c r="I2" s="9" t="s">
        <v>3</v>
      </c>
      <c r="J2" s="9" t="s">
        <v>4</v>
      </c>
      <c r="K2" s="9" t="s">
        <v>5</v>
      </c>
      <c r="L2" s="82"/>
      <c r="M2" s="82"/>
      <c r="N2" s="82"/>
      <c r="P2" s="3" t="s">
        <v>0</v>
      </c>
      <c r="Q2" s="4" t="s">
        <v>2</v>
      </c>
      <c r="R2" s="4" t="s">
        <v>24</v>
      </c>
      <c r="S2" s="8" t="s">
        <v>25</v>
      </c>
      <c r="T2" s="9" t="s">
        <v>8</v>
      </c>
      <c r="U2" s="9" t="s">
        <v>32</v>
      </c>
    </row>
    <row r="3" spans="2:21" ht="16.5" thickTop="1">
      <c r="B3" s="56"/>
      <c r="C3" s="25"/>
      <c r="D3" s="25"/>
      <c r="E3" s="27"/>
      <c r="F3" s="167">
        <f>IF(AND(EXACT(D3,"CPS_5m"),EXACT(E3,"Win")),'Input Data'!E2,0)+IF(AND(EXACT(D3,"CPS_5m"),EXACT(E3,"Loss")),'Input Data'!E3,0)+IF(AND(EXACT(D3,"CPS_60s"),EXACT(E3,"Win")),'Input Data'!D2,0)+IF(AND(EXACT(D3,"CPS_60s"),EXACT(E3,"Loss")),'Input Data'!D3,0)</f>
        <v>0</v>
      </c>
      <c r="G3" s="81">
        <f>IF(AND(EXACT(D3,"CPS_5m"),EXACT(E3,"Win")),'Input Data'!G2,0)+IF(AND(EXACT(D3,"CPS_5m"),EXACT(E3,"Loss")),'Input Data'!G3,0)+IF(AND(EXACT(D3,"CPS_60s"),EXACT(E3,"Win")),'Input Data'!F2,0)+IF(AND(EXACT(D3,"CPS_60s"),EXACT(E3,"Loss")),'Input Data'!F3,0)</f>
        <v>0</v>
      </c>
      <c r="H3" s="82"/>
      <c r="I3" s="10" t="s">
        <v>53</v>
      </c>
      <c r="J3" s="10">
        <f>J15</f>
        <v>0</v>
      </c>
      <c r="K3" s="62">
        <f>IFERROR((J3/J5),0)</f>
        <v>0</v>
      </c>
      <c r="L3" s="82"/>
      <c r="M3" s="82"/>
      <c r="N3" s="82"/>
      <c r="P3" s="73" t="s">
        <v>13</v>
      </c>
      <c r="Q3" s="133">
        <f>SUMIF(C3:C204,P3,G3:G204)</f>
        <v>0</v>
      </c>
      <c r="R3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3" s="8">
        <f>COUNTIF(Tabela273445122477107141960571808691968653036[Currency],Tabela16334432376106131857370758590958542935[[#This Row],[Currency]])</f>
        <v>0</v>
      </c>
      <c r="T3" s="10">
        <f>COUNTIFS(Tabela273445122477107141960571808691968653036[Currency],Tabela16334432376106131857370758590958542935[[#This Row],[Currency]],Tabela273445122477107141960571808691968653036[Profit],"&gt;0")</f>
        <v>0</v>
      </c>
      <c r="U3" s="11">
        <f>COUNTIFS(Tabela273445122477107141960571808691968653036[Currency],Tabela16334432376106131857370758590958542935[[#This Row],[Currency]],Tabela273445122477107141960571808691968653036[Profit],"&lt;0")</f>
        <v>0</v>
      </c>
    </row>
    <row r="4" spans="2:21" ht="15.75">
      <c r="B4" s="56"/>
      <c r="C4" s="25"/>
      <c r="D4" s="25"/>
      <c r="E4" s="27"/>
      <c r="F4" s="167">
        <f>IF(AND(EXACT(D4,"CPS_5m"),EXACT(E4,"Win")),'Input Data'!E2,0)+IF(AND(EXACT(D4,"CPS_5m"),EXACT(E4,"Loss")),'Input Data'!E3,0)+IF(AND(EXACT(D4,"CPS_60s"),EXACT(E4,"Win")),'Input Data'!D2,0)+IF(AND(EXACT(D4,"CPS_60s"),EXACT(E4,"Loss")),'Input Data'!D3,0)</f>
        <v>0</v>
      </c>
      <c r="G4" s="81">
        <f>IF(AND(EXACT(D4,"CPS_5m"),EXACT(E4,"Win")),'Input Data'!G2,0)+IF(AND(EXACT(D4,"CPS_5m"),EXACT(E4,"Loss")),'Input Data'!G3,0)+IF(AND(EXACT(D4,"CPS_60s"),EXACT(E4,"Win")),'Input Data'!F2,0)+IF(AND(EXACT(D4,"CPS_60s"),EXACT(E4,"Loss")),'Input Data'!F3,0)</f>
        <v>0</v>
      </c>
      <c r="H4" s="82"/>
      <c r="I4" s="11" t="s">
        <v>52</v>
      </c>
      <c r="J4" s="11">
        <f>K15</f>
        <v>0</v>
      </c>
      <c r="K4" s="63">
        <f>IFERROR((J4/J5),0)</f>
        <v>0</v>
      </c>
      <c r="L4" s="82"/>
      <c r="M4" s="82"/>
      <c r="N4" s="82"/>
      <c r="P4" s="74" t="s">
        <v>14</v>
      </c>
      <c r="Q4" s="133">
        <f>SUMIF(C3:C204,P4,G3:G204)</f>
        <v>0</v>
      </c>
      <c r="R4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4" s="8">
        <f>COUNTIF(Tabela273445122477107141960571808691968653036[Currency],Tabela16334432376106131857370758590958542935[[#This Row],[Currency]])</f>
        <v>0</v>
      </c>
      <c r="T4" s="10">
        <f>COUNTIFS(Tabela273445122477107141960571808691968653036[Currency],Tabela16334432376106131857370758590958542935[[#This Row],[Currency]],Tabela273445122477107141960571808691968653036[Profit],"&gt;0")</f>
        <v>0</v>
      </c>
      <c r="U4" s="11">
        <f>COUNTIFS(Tabela273445122477107141960571808691968653036[Currency],Tabela16334432376106131857370758590958542935[[#This Row],[Currency]],Tabela273445122477107141960571808691968653036[Profit],"&lt;0")</f>
        <v>0</v>
      </c>
    </row>
    <row r="5" spans="2:21" ht="15.75">
      <c r="B5" s="56"/>
      <c r="C5" s="25"/>
      <c r="D5" s="25"/>
      <c r="E5" s="27"/>
      <c r="F5" s="167">
        <f>IF(AND(EXACT(D5,"CPS_5m"),EXACT(E5,"Win")),'Input Data'!E2,0)+IF(AND(EXACT(D5,"CPS_5m"),EXACT(E5,"Loss")),'Input Data'!E3,0)+IF(AND(EXACT(D5,"CPS_60s"),EXACT(E5,"Win")),'Input Data'!D2,0)+IF(AND(EXACT(D5,"CPS_60s"),EXACT(E5,"Loss")),'Input Data'!D3,0)</f>
        <v>0</v>
      </c>
      <c r="G5" s="81">
        <f>IF(AND(EXACT(D5,"CPS_5m"),EXACT(E5,"Win")),'Input Data'!G2,0)+IF(AND(EXACT(D5,"CPS_5m"),EXACT(E5,"Loss")),'Input Data'!G3,0)+IF(AND(EXACT(D5,"CPS_60s"),EXACT(E5,"Win")),'Input Data'!F2,0)+IF(AND(EXACT(D5,"CPS_60s"),EXACT(E5,"Loss")),'Input Data'!F3,0)</f>
        <v>0</v>
      </c>
      <c r="H5" s="82"/>
      <c r="I5" s="68"/>
      <c r="J5" s="68">
        <f>SUM(J3:J4)</f>
        <v>0</v>
      </c>
      <c r="K5" s="68"/>
      <c r="L5" s="82"/>
      <c r="M5" s="82"/>
      <c r="N5" s="82"/>
      <c r="P5" s="71" t="s">
        <v>15</v>
      </c>
      <c r="Q5" s="133">
        <f>SUMIF(C3:C204,P5,G3:G204)</f>
        <v>0</v>
      </c>
      <c r="R5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5" s="8">
        <f>COUNTIF(Tabela273445122477107141960571808691968653036[Currency],Tabela16334432376106131857370758590958542935[[#This Row],[Currency]])</f>
        <v>0</v>
      </c>
      <c r="T5" s="10">
        <f>COUNTIFS(Tabela273445122477107141960571808691968653036[Currency],Tabela16334432376106131857370758590958542935[[#This Row],[Currency]],Tabela273445122477107141960571808691968653036[Profit],"&gt;0")</f>
        <v>0</v>
      </c>
      <c r="U5" s="11">
        <f>COUNTIFS(Tabela273445122477107141960571808691968653036[Currency],Tabela16334432376106131857370758590958542935[[#This Row],[Currency]],Tabela273445122477107141960571808691968653036[Profit],"&lt;0")</f>
        <v>0</v>
      </c>
    </row>
    <row r="6" spans="2:21" ht="15.75">
      <c r="B6" s="56"/>
      <c r="C6" s="25"/>
      <c r="D6" s="25"/>
      <c r="E6" s="27"/>
      <c r="F6" s="167">
        <f>IF(AND(EXACT(D6,"CPS_5m"),EXACT(E6,"Win")),'Input Data'!E2,0)+IF(AND(EXACT(D6,"CPS_5m"),EXACT(E6,"Loss")),'Input Data'!E3,0)+IF(AND(EXACT(D6,"CPS_60s"),EXACT(E6,"Win")),'Input Data'!D2,0)+IF(AND(EXACT(D6,"CPS_60s"),EXACT(E6,"Loss")),'Input Data'!D3,0)</f>
        <v>0</v>
      </c>
      <c r="G6" s="81">
        <f>IF(AND(EXACT(D6,"CPS_5m"),EXACT(E6,"Win")),'Input Data'!G2,0)+IF(AND(EXACT(D6,"CPS_5m"),EXACT(E6,"Loss")),'Input Data'!G3,0)+IF(AND(EXACT(D6,"CPS_60s"),EXACT(E6,"Win")),'Input Data'!F2,0)+IF(AND(EXACT(D6,"CPS_60s"),EXACT(E6,"Loss")),'Input Data'!F3,0)</f>
        <v>0</v>
      </c>
      <c r="H6" s="82"/>
      <c r="I6" s="9"/>
      <c r="J6" s="10"/>
      <c r="K6" s="11"/>
      <c r="L6" s="82"/>
      <c r="M6" s="82"/>
      <c r="N6" s="82"/>
      <c r="P6" s="75" t="s">
        <v>16</v>
      </c>
      <c r="Q6" s="133">
        <f>SUMIF(C3:C204,P6,G3:G204)</f>
        <v>0</v>
      </c>
      <c r="R6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6" s="8">
        <f>COUNTIF(Tabela273445122477107141960571808691968653036[Currency],Tabela16334432376106131857370758590958542935[[#This Row],[Currency]])</f>
        <v>0</v>
      </c>
      <c r="T6" s="10">
        <f>COUNTIFS(Tabela273445122477107141960571808691968653036[Currency],Tabela16334432376106131857370758590958542935[[#This Row],[Currency]],Tabela273445122477107141960571808691968653036[Profit],"&gt;0")</f>
        <v>0</v>
      </c>
      <c r="U6" s="11">
        <f>COUNTIFS(Tabela273445122477107141960571808691968653036[Currency],Tabela16334432376106131857370758590958542935[[#This Row],[Currency]],Tabela273445122477107141960571808691968653036[Profit],"&lt;0")</f>
        <v>0</v>
      </c>
    </row>
    <row r="7" spans="2:21" ht="15.75">
      <c r="B7" s="56"/>
      <c r="C7" s="25"/>
      <c r="D7" s="25"/>
      <c r="E7" s="27"/>
      <c r="F7" s="167">
        <f>IF(AND(EXACT(D7,"CPS_5m"),EXACT(E7,"Win")),'Input Data'!E2,0)+IF(AND(EXACT(D7,"CPS_5m"),EXACT(E7,"Loss")),'Input Data'!E3,0)+IF(AND(EXACT(D7,"CPS_60s"),EXACT(E7,"Win")),'Input Data'!D2,0)+IF(AND(EXACT(D7,"CPS_60s"),EXACT(E7,"Loss")),'Input Data'!D3,0)</f>
        <v>0</v>
      </c>
      <c r="G7" s="81">
        <f>IF(AND(EXACT(D7,"CPS_5m"),EXACT(E7,"Win")),'Input Data'!G2,0)+IF(AND(EXACT(D7,"CPS_5m"),EXACT(E7,"Loss")),'Input Data'!G3,0)+IF(AND(EXACT(D7,"CPS_60s"),EXACT(E7,"Win")),'Input Data'!F2,0)+IF(AND(EXACT(D7,"CPS_60s"),EXACT(E7,"Loss")),'Input Data'!F3,0)</f>
        <v>0</v>
      </c>
      <c r="H7" s="82"/>
      <c r="I7" s="10"/>
      <c r="J7" s="69"/>
      <c r="K7" s="70"/>
      <c r="P7" s="76" t="s">
        <v>12</v>
      </c>
      <c r="Q7" s="133">
        <f>SUMIF(C3:C204,P7,G3:G204)</f>
        <v>0</v>
      </c>
      <c r="R7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7" s="8">
        <f>COUNTIF(Tabela273445122477107141960571808691968653036[Currency],Tabela16334432376106131857370758590958542935[[#This Row],[Currency]])</f>
        <v>0</v>
      </c>
      <c r="T7" s="10">
        <f>COUNTIFS(Tabela273445122477107141960571808691968653036[Currency],Tabela16334432376106131857370758590958542935[[#This Row],[Currency]],Tabela273445122477107141960571808691968653036[Profit],"&gt;0")</f>
        <v>0</v>
      </c>
      <c r="U7" s="11">
        <f>COUNTIFS(Tabela273445122477107141960571808691968653036[Currency],Tabela16334432376106131857370758590958542935[[#This Row],[Currency]],Tabela273445122477107141960571808691968653036[Profit],"&lt;0")</f>
        <v>0</v>
      </c>
    </row>
    <row r="8" spans="2:21" ht="15.75">
      <c r="B8" s="56"/>
      <c r="C8" s="25"/>
      <c r="D8" s="25"/>
      <c r="E8" s="27"/>
      <c r="F8" s="167">
        <f>IF(AND(EXACT(D8,"CPS_5m"),EXACT(E8,"Win")),'Input Data'!E2,0)+IF(AND(EXACT(D8,"CPS_5m"),EXACT(E8,"Loss")),'Input Data'!E3,0)+IF(AND(EXACT(D8,"CPS_60s"),EXACT(E8,"Win")),'Input Data'!D2,0)+IF(AND(EXACT(D8,"CPS_60s"),EXACT(E8,"Loss")),'Input Data'!D3,0)</f>
        <v>0</v>
      </c>
      <c r="G8" s="81">
        <f>IF(AND(EXACT(D8,"CPS_5m"),EXACT(E8,"Win")),'Input Data'!G2,0)+IF(AND(EXACT(D8,"CPS_5m"),EXACT(E8,"Loss")),'Input Data'!G3,0)+IF(AND(EXACT(D8,"CPS_60s"),EXACT(E8,"Win")),'Input Data'!F2,0)+IF(AND(EXACT(D8,"CPS_60s"),EXACT(E8,"Loss")),'Input Data'!F3,0)</f>
        <v>0</v>
      </c>
      <c r="H8" s="82"/>
      <c r="I8" s="11"/>
      <c r="J8" s="69"/>
      <c r="K8" s="70"/>
      <c r="P8" s="77" t="s">
        <v>17</v>
      </c>
      <c r="Q8" s="133">
        <f>SUMIF(C3:C204,P8,G3:G204)</f>
        <v>0</v>
      </c>
      <c r="R8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8" s="8">
        <f>COUNTIF(Tabela273445122477107141960571808691968653036[Currency],Tabela16334432376106131857370758590958542935[[#This Row],[Currency]])</f>
        <v>0</v>
      </c>
      <c r="T8" s="10">
        <f>COUNTIFS(Tabela273445122477107141960571808691968653036[Currency],Tabela16334432376106131857370758590958542935[[#This Row],[Currency]],Tabela273445122477107141960571808691968653036[Profit],"&gt;0")</f>
        <v>0</v>
      </c>
      <c r="U8" s="11">
        <f>COUNTIFS(Tabela273445122477107141960571808691968653036[Currency],Tabela16334432376106131857370758590958542935[[#This Row],[Currency]],Tabela273445122477107141960571808691968653036[Profit],"&lt;0")</f>
        <v>0</v>
      </c>
    </row>
    <row r="9" spans="2:21" ht="15.75">
      <c r="B9" s="56"/>
      <c r="C9" s="25"/>
      <c r="D9" s="25"/>
      <c r="E9" s="27"/>
      <c r="F9" s="167">
        <f>IF(AND(EXACT(D9,"CPS_5m"),EXACT(E9,"Win")),'Input Data'!E2,0)+IF(AND(EXACT(D9,"CPS_5m"),EXACT(E9,"Loss")),'Input Data'!E3,0)+IF(AND(EXACT(D9,"CPS_60s"),EXACT(E9,"Win")),'Input Data'!D2,0)+IF(AND(EXACT(D9,"CPS_60s"),EXACT(E9,"Loss")),'Input Data'!D3,0)</f>
        <v>0</v>
      </c>
      <c r="G9" s="81">
        <f>IF(AND(EXACT(D9,"CPS_5m"),EXACT(E9,"Win")),'Input Data'!G2,0)+IF(AND(EXACT(D9,"CPS_5m"),EXACT(E9,"Loss")),'Input Data'!G3,0)+IF(AND(EXACT(D9,"CPS_60s"),EXACT(E9,"Win")),'Input Data'!F2,0)+IF(AND(EXACT(D9,"CPS_60s"),EXACT(E9,"Loss")),'Input Data'!F3,0)</f>
        <v>0</v>
      </c>
      <c r="H9" s="82"/>
      <c r="I9" s="9" t="s">
        <v>2</v>
      </c>
      <c r="J9" s="133">
        <f>SUM(G3:G204)</f>
        <v>0</v>
      </c>
      <c r="K9" s="9"/>
      <c r="P9" s="78" t="s">
        <v>18</v>
      </c>
      <c r="Q9" s="133">
        <f>SUMIF(C3:C204,P9,G3:G204)</f>
        <v>0</v>
      </c>
      <c r="R9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9" s="8">
        <f>COUNTIF(Tabela273445122477107141960571808691968653036[Currency],Tabela16334432376106131857370758590958542935[[#This Row],[Currency]])</f>
        <v>0</v>
      </c>
      <c r="T9" s="10">
        <f>COUNTIFS(Tabela273445122477107141960571808691968653036[Currency],Tabela16334432376106131857370758590958542935[[#This Row],[Currency]],Tabela273445122477107141960571808691968653036[Profit],"&gt;0")</f>
        <v>0</v>
      </c>
      <c r="U9" s="11">
        <f>COUNTIFS(Tabela273445122477107141960571808691968653036[Currency],Tabela16334432376106131857370758590958542935[[#This Row],[Currency]],Tabela273445122477107141960571808691968653036[Profit],"&lt;0")</f>
        <v>0</v>
      </c>
    </row>
    <row r="10" spans="2:21" ht="15.75">
      <c r="B10" s="56"/>
      <c r="C10" s="25"/>
      <c r="D10" s="25"/>
      <c r="E10" s="27"/>
      <c r="F10" s="167">
        <f>IF(AND(EXACT(D10,"CPS_5m"),EXACT(E10,"Win")),'Input Data'!E2,0)+IF(AND(EXACT(D10,"CPS_5m"),EXACT(E10,"Loss")),'Input Data'!E3,0)+IF(AND(EXACT(D10,"CPS_60s"),EXACT(E10,"Win")),'Input Data'!D2,0)+IF(AND(EXACT(D10,"CPS_60s"),EXACT(E10,"Loss")),'Input Data'!D3,0)</f>
        <v>0</v>
      </c>
      <c r="G10" s="81">
        <f>IF(AND(EXACT(D10,"CPS_5m"),EXACT(E10,"Win")),'Input Data'!G2,0)+IF(AND(EXACT(D10,"CPS_5m"),EXACT(E10,"Loss")),'Input Data'!G3,0)+IF(AND(EXACT(D10,"CPS_60s"),EXACT(E10,"Win")),'Input Data'!F2,0)+IF(AND(EXACT(D10,"CPS_60s"),EXACT(E10,"Loss")),'Input Data'!F3,0)</f>
        <v>0</v>
      </c>
      <c r="H10" s="82"/>
      <c r="P10" s="79" t="s">
        <v>19</v>
      </c>
      <c r="Q10" s="133">
        <f>SUMIF(C3:C204,P10,G3:G204)</f>
        <v>0</v>
      </c>
      <c r="R10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10" s="8">
        <f>COUNTIF(Tabela273445122477107141960571808691968653036[Currency],Tabela16334432376106131857370758590958542935[[#This Row],[Currency]])</f>
        <v>0</v>
      </c>
      <c r="T10" s="10">
        <f>COUNTIFS(Tabela273445122477107141960571808691968653036[Currency],Tabela16334432376106131857370758590958542935[[#This Row],[Currency]],Tabela273445122477107141960571808691968653036[Profit],"&gt;0")</f>
        <v>0</v>
      </c>
      <c r="U10" s="11">
        <f>COUNTIFS(Tabela273445122477107141960571808691968653036[Currency],Tabela16334432376106131857370758590958542935[[#This Row],[Currency]],Tabela273445122477107141960571808691968653036[Profit],"&lt;0")</f>
        <v>0</v>
      </c>
    </row>
    <row r="11" spans="2:21" ht="15.75">
      <c r="B11" s="56"/>
      <c r="C11" s="25"/>
      <c r="D11" s="25"/>
      <c r="E11" s="27"/>
      <c r="F11" s="167">
        <f>IF(AND(EXACT(D11,"CPS_5m"),EXACT(E11,"Win")),'Input Data'!E2,0)+IF(AND(EXACT(D11,"CPS_5m"),EXACT(E11,"Loss")),'Input Data'!E3,0)+IF(AND(EXACT(D11,"CPS_60s"),EXACT(E11,"Win")),'Input Data'!D2,0)+IF(AND(EXACT(D11,"CPS_60s"),EXACT(E11,"Loss")),'Input Data'!D3,0)</f>
        <v>0</v>
      </c>
      <c r="G11" s="81">
        <f>IF(AND(EXACT(D11,"CPS_5m"),EXACT(E11,"Win")),'Input Data'!G2,0)+IF(AND(EXACT(D11,"CPS_5m"),EXACT(E11,"Loss")),'Input Data'!G3,0)+IF(AND(EXACT(D11,"CPS_60s"),EXACT(E11,"Win")),'Input Data'!F2,0)+IF(AND(EXACT(D11,"CPS_60s"),EXACT(E11,"Loss")),'Input Data'!F3,0)</f>
        <v>0</v>
      </c>
      <c r="H11" s="82"/>
      <c r="I11" s="3" t="s">
        <v>1</v>
      </c>
      <c r="J11" s="3" t="s">
        <v>8</v>
      </c>
      <c r="K11" s="3" t="s">
        <v>9</v>
      </c>
      <c r="L11" s="8" t="s">
        <v>11</v>
      </c>
      <c r="M11" s="9" t="s">
        <v>10</v>
      </c>
      <c r="N11" s="9" t="s">
        <v>30</v>
      </c>
      <c r="P11" s="80" t="s">
        <v>20</v>
      </c>
      <c r="Q11" s="133">
        <f>SUMIF(C3:C204,P11,G3:G204)</f>
        <v>0</v>
      </c>
      <c r="R11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11" s="8">
        <f>COUNTIF(Tabela273445122477107141960571808691968653036[Currency],Tabela16334432376106131857370758590958542935[[#This Row],[Currency]])</f>
        <v>0</v>
      </c>
      <c r="T11" s="10">
        <f>COUNTIFS(Tabela273445122477107141960571808691968653036[Currency],Tabela16334432376106131857370758590958542935[[#This Row],[Currency]],Tabela273445122477107141960571808691968653036[Profit],"&gt;0")</f>
        <v>0</v>
      </c>
      <c r="U11" s="11">
        <f>COUNTIFS(Tabela273445122477107141960571808691968653036[Currency],Tabela16334432376106131857370758590958542935[[#This Row],[Currency]],Tabela273445122477107141960571808691968653036[Profit],"&lt;0")</f>
        <v>0</v>
      </c>
    </row>
    <row r="12" spans="2:21" ht="15.75">
      <c r="B12" s="56"/>
      <c r="C12" s="25"/>
      <c r="D12" s="25"/>
      <c r="E12" s="27"/>
      <c r="F12" s="167">
        <f>IF(AND(EXACT(D12,"CPS_5m"),EXACT(E12,"Win")),'Input Data'!E2,0)+IF(AND(EXACT(D12,"CPS_5m"),EXACT(E12,"Loss")),'Input Data'!E3,0)+IF(AND(EXACT(D12,"CPS_60s"),EXACT(E12,"Win")),'Input Data'!D2,0)+IF(AND(EXACT(D12,"CPS_60s"),EXACT(E12,"Loss")),'Input Data'!D3,0)</f>
        <v>0</v>
      </c>
      <c r="G12" s="81">
        <f>IF(AND(EXACT(D12,"CPS_5m"),EXACT(E12,"Win")),'Input Data'!G2,0)+IF(AND(EXACT(D12,"CPS_5m"),EXACT(E12,"Loss")),'Input Data'!G3,0)+IF(AND(EXACT(D12,"CPS_60s"),EXACT(E12,"Win")),'Input Data'!F2,0)+IF(AND(EXACT(D12,"CPS_60s"),EXACT(E12,"Loss")),'Input Data'!F3,0)</f>
        <v>0</v>
      </c>
      <c r="H12" s="82"/>
      <c r="I12" s="73" t="s">
        <v>50</v>
      </c>
      <c r="J12" s="60">
        <f>COUNTIFS(D3:D204,Tabla137491526791091621621073828893988863137[[#This Row],[Type]],G3:G204,"&gt;0")</f>
        <v>0</v>
      </c>
      <c r="K12" s="61">
        <f>COUNTIFS(D3:D204,Tabla137491526791091621621073828893988863137[[#This Row],[Type]],G3:G204,"&lt;0")</f>
        <v>0</v>
      </c>
      <c r="L12" s="62">
        <f>IFERROR(J12/(J12+K12),0)</f>
        <v>0</v>
      </c>
      <c r="M12" s="63">
        <f>IFERROR(K12/(J12+K12),0)</f>
        <v>0</v>
      </c>
      <c r="N12" s="133">
        <f>SUMIF(D3:D204,I12,G3:G204)</f>
        <v>0</v>
      </c>
      <c r="P12" s="75" t="s">
        <v>48</v>
      </c>
      <c r="Q12" s="133">
        <f>SUMIF(C3:C204,P12,G3:G204)</f>
        <v>0</v>
      </c>
      <c r="R12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12" s="8">
        <f>COUNTIF(Tabela273445122477107141960571808691968653036[Currency],Tabela16334432376106131857370758590958542935[[#This Row],[Currency]])</f>
        <v>0</v>
      </c>
      <c r="T12" s="10">
        <f>COUNTIFS(Tabela273445122477107141960571808691968653036[Currency],Tabela16334432376106131857370758590958542935[[#This Row],[Currency]],Tabela273445122477107141960571808691968653036[Profit],"&gt;0")</f>
        <v>0</v>
      </c>
      <c r="U12" s="11">
        <f>COUNTIFS(Tabela273445122477107141960571808691968653036[Currency],Tabela16334432376106131857370758590958542935[[#This Row],[Currency]],Tabela273445122477107141960571808691968653036[Profit],"&lt;0")</f>
        <v>0</v>
      </c>
    </row>
    <row r="13" spans="2:21" ht="15.75">
      <c r="B13" s="56"/>
      <c r="C13" s="25"/>
      <c r="D13" s="25"/>
      <c r="E13" s="27"/>
      <c r="F13" s="167">
        <f>IF(AND(EXACT(D13,"CPS_5m"),EXACT(E13,"Win")),'Input Data'!E2,0)+IF(AND(EXACT(D13,"CPS_5m"),EXACT(E13,"Loss")),'Input Data'!E3,0)+IF(AND(EXACT(D13,"CPS_60s"),EXACT(E13,"Win")),'Input Data'!D2,0)+IF(AND(EXACT(D13,"CPS_60s"),EXACT(E13,"Loss")),'Input Data'!D3,0)</f>
        <v>0</v>
      </c>
      <c r="G13" s="81">
        <f>IF(AND(EXACT(D13,"CPS_5m"),EXACT(E13,"Win")),'Input Data'!G2,0)+IF(AND(EXACT(D13,"CPS_5m"),EXACT(E13,"Loss")),'Input Data'!G3,0)+IF(AND(EXACT(D13,"CPS_60s"),EXACT(E13,"Win")),'Input Data'!F2,0)+IF(AND(EXACT(D13,"CPS_60s"),EXACT(E13,"Loss")),'Input Data'!F3,0)</f>
        <v>0</v>
      </c>
      <c r="H13" s="82"/>
      <c r="I13" s="74" t="s">
        <v>51</v>
      </c>
      <c r="J13" s="60">
        <f>COUNTIFS(D3:D204,Tabla137491526791091621621073828893988863137[[#This Row],[Type]],G3:G204,"&gt;0")</f>
        <v>0</v>
      </c>
      <c r="K13" s="61">
        <f>COUNTIFS(D3:D204,Tabla137491526791091621621073828893988863137[[#This Row],[Type]],G3:G204,"&lt;0")</f>
        <v>0</v>
      </c>
      <c r="L13" s="62">
        <f>IFERROR(J13/(J13+K13),0)</f>
        <v>0</v>
      </c>
      <c r="M13" s="63">
        <f>IFERROR(K13/(J13+K13),0)</f>
        <v>0</v>
      </c>
      <c r="N13" s="133">
        <f>SUMIF(D3:D204,I13,G3:G204)</f>
        <v>0</v>
      </c>
      <c r="P13" s="36" t="s">
        <v>21</v>
      </c>
      <c r="Q13" s="133">
        <f>SUMIF(C3:C204,P13,G3:G204)</f>
        <v>0</v>
      </c>
      <c r="R13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13" s="8">
        <f>COUNTIF(Tabela273445122477107141960571808691968653036[Currency],Tabela16334432376106131857370758590958542935[[#This Row],[Currency]])</f>
        <v>0</v>
      </c>
      <c r="T13" s="10">
        <f>COUNTIFS(Tabela273445122477107141960571808691968653036[Currency],Tabela16334432376106131857370758590958542935[[#This Row],[Currency]],Tabela273445122477107141960571808691968653036[Profit],"&gt;0")</f>
        <v>0</v>
      </c>
      <c r="U13" s="11">
        <f>COUNTIFS(Tabela273445122477107141960571808691968653036[Currency],Tabela16334432376106131857370758590958542935[[#This Row],[Currency]],Tabela273445122477107141960571808691968653036[Profit],"&lt;0")</f>
        <v>0</v>
      </c>
    </row>
    <row r="14" spans="2:21" ht="15.75">
      <c r="B14" s="56"/>
      <c r="C14" s="25"/>
      <c r="D14" s="25"/>
      <c r="E14" s="27"/>
      <c r="F14" s="167">
        <f>IF(AND(EXACT(D14,"CPS_5m"),EXACT(E14,"Win")),'Input Data'!E2,0)+IF(AND(EXACT(D14,"CPS_5m"),EXACT(E14,"Loss")),'Input Data'!E3,0)+IF(AND(EXACT(D14,"CPS_60s"),EXACT(E14,"Win")),'Input Data'!D2,0)+IF(AND(EXACT(D14,"CPS_60s"),EXACT(E14,"Loss")),'Input Data'!D3,0)</f>
        <v>0</v>
      </c>
      <c r="G14" s="81">
        <f>IF(AND(EXACT(D14,"CPS_5m"),EXACT(E14,"Win")),'Input Data'!G2,0)+IF(AND(EXACT(D14,"CPS_5m"),EXACT(E14,"Loss")),'Input Data'!G3,0)+IF(AND(EXACT(D14,"CPS_60s"),EXACT(E14,"Win")),'Input Data'!F2,0)+IF(AND(EXACT(D14,"CPS_60s"),EXACT(E14,"Loss")),'Input Data'!F3,0)</f>
        <v>0</v>
      </c>
      <c r="H14" s="82"/>
      <c r="I14" s="71"/>
      <c r="J14" s="60">
        <f>COUNTIFS(E3:E204,Tabla137491526791091621621073828893988863137[[#This Row],[Type]],G3:G204,"&gt;0")</f>
        <v>0</v>
      </c>
      <c r="K14" s="61">
        <f>COUNTIFS(E3:E204,Tabla137491526791091621621073828893988863137[[#This Row],[Type]],G3:G204,"&lt;0")</f>
        <v>0</v>
      </c>
      <c r="L14" s="62">
        <f>IFERROR(J14/(J14+K14),0)</f>
        <v>0</v>
      </c>
      <c r="M14" s="63">
        <f>IFERROR(K14/(J14+K14),0)</f>
        <v>0</v>
      </c>
      <c r="N14" s="133">
        <f>SUMIF(E3:E204,I14,G3:G204)</f>
        <v>0</v>
      </c>
      <c r="P14" s="37" t="s">
        <v>33</v>
      </c>
      <c r="Q14" s="133">
        <f>SUMIF(C3:C204,P14,G3:G204)</f>
        <v>0</v>
      </c>
      <c r="R14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14" s="8">
        <f>COUNTIF(Tabela273445122477107141960571808691968653036[Currency],Tabela16334432376106131857370758590958542935[[#This Row],[Currency]])</f>
        <v>0</v>
      </c>
      <c r="T14" s="10">
        <f>COUNTIFS(Tabela273445122477107141960571808691968653036[Currency],Tabela16334432376106131857370758590958542935[[#This Row],[Currency]],Tabela273445122477107141960571808691968653036[Profit],"&gt;0")</f>
        <v>0</v>
      </c>
      <c r="U14" s="11">
        <f>COUNTIFS(Tabela273445122477107141960571808691968653036[Currency],Tabela16334432376106131857370758590958542935[[#This Row],[Currency]],Tabela273445122477107141960571808691968653036[Profit],"&lt;0")</f>
        <v>0</v>
      </c>
    </row>
    <row r="15" spans="2:21" ht="15.75">
      <c r="B15" s="56"/>
      <c r="C15" s="25"/>
      <c r="D15" s="25"/>
      <c r="E15" s="27"/>
      <c r="F15" s="167">
        <f>IF(AND(EXACT(D15,"CPS_5m"),EXACT(E15,"Win")),'Input Data'!E2,0)+IF(AND(EXACT(D15,"CPS_5m"),EXACT(E15,"Loss")),'Input Data'!E3,0)+IF(AND(EXACT(D15,"CPS_60s"),EXACT(E15,"Win")),'Input Data'!D2,0)+IF(AND(EXACT(D15,"CPS_60s"),EXACT(E15,"Loss")),'Input Data'!D3,0)</f>
        <v>0</v>
      </c>
      <c r="G15" s="81">
        <f>IF(AND(EXACT(D15,"CPS_5m"),EXACT(E15,"Win")),'Input Data'!G2,0)+IF(AND(EXACT(D15,"CPS_5m"),EXACT(E15,"Loss")),'Input Data'!G3,0)+IF(AND(EXACT(D15,"CPS_60s"),EXACT(E15,"Win")),'Input Data'!F2,0)+IF(AND(EXACT(D15,"CPS_60s"),EXACT(E15,"Loss")),'Input Data'!F3,0)</f>
        <v>0</v>
      </c>
      <c r="H15" s="82"/>
      <c r="I15" s="67" t="s">
        <v>7</v>
      </c>
      <c r="J15" s="64">
        <f>SUM(J12:J14)</f>
        <v>0</v>
      </c>
      <c r="K15" s="65">
        <f>SUM(K12:K14)</f>
        <v>0</v>
      </c>
      <c r="L15" s="66"/>
      <c r="M15" s="67"/>
      <c r="N15" s="133">
        <f>SUM(N12:N14)</f>
        <v>0</v>
      </c>
      <c r="P15" s="38" t="s">
        <v>22</v>
      </c>
      <c r="Q15" s="133">
        <f>SUMIF(C3:C204,P15,G3:G204)</f>
        <v>0</v>
      </c>
      <c r="R15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15" s="8">
        <f>COUNTIF(Tabela273445122477107141960571808691968653036[Currency],Tabela16334432376106131857370758590958542935[[#This Row],[Currency]])</f>
        <v>0</v>
      </c>
      <c r="T15" s="10">
        <f>COUNTIFS(Tabela273445122477107141960571808691968653036[Currency],Tabela16334432376106131857370758590958542935[[#This Row],[Currency]],Tabela273445122477107141960571808691968653036[Profit],"&gt;0")</f>
        <v>0</v>
      </c>
      <c r="U15" s="11">
        <f>COUNTIFS(Tabela273445122477107141960571808691968653036[Currency],Tabela16334432376106131857370758590958542935[[#This Row],[Currency]],Tabela273445122477107141960571808691968653036[Profit],"&lt;0")</f>
        <v>0</v>
      </c>
    </row>
    <row r="16" spans="2:21" ht="15.75">
      <c r="B16" s="56"/>
      <c r="C16" s="25"/>
      <c r="D16" s="25"/>
      <c r="E16" s="27"/>
      <c r="F16" s="167">
        <f>IF(AND(EXACT(D16,"CPS_5m"),EXACT(E16,"Win")),'Input Data'!E2,0)+IF(AND(EXACT(D16,"CPS_5m"),EXACT(E16,"Loss")),'Input Data'!E3,0)+IF(AND(EXACT(D16,"CPS_60s"),EXACT(E16,"Win")),'Input Data'!D2,0)+IF(AND(EXACT(D16,"CPS_60s"),EXACT(E16,"Loss")),'Input Data'!D3,0)</f>
        <v>0</v>
      </c>
      <c r="G16" s="81">
        <f>IF(AND(EXACT(D16,"CPS_5m"),EXACT(E16,"Win")),'Input Data'!G2,0)+IF(AND(EXACT(D16,"CPS_5m"),EXACT(E16,"Loss")),'Input Data'!G3,0)+IF(AND(EXACT(D16,"CPS_60s"),EXACT(E16,"Win")),'Input Data'!F2,0)+IF(AND(EXACT(D16,"CPS_60s"),EXACT(E16,"Loss")),'Input Data'!F3,0)</f>
        <v>0</v>
      </c>
      <c r="H16" s="82"/>
      <c r="P16" s="39" t="s">
        <v>31</v>
      </c>
      <c r="Q16" s="133">
        <f>SUMIF(C3:C204,P16,G3:G204)</f>
        <v>0</v>
      </c>
      <c r="R16" s="44">
        <f>IFERROR((COUNTIFS(Tabela273445122477107141960571808691968653036[Currency],Tabela16334432376106131857370758590958542935[[#This Row],[Currency]],Tabela273445122477107141960571808691968653036[Profit],"&gt;0"))/COUNTIF(Tabela273445122477107141960571808691968653036[Currency],Tabela16334432376106131857370758590958542935[[#This Row],[Currency]]),0)</f>
        <v>0</v>
      </c>
      <c r="S16" s="8">
        <f>COUNTIF(Tabela273445122477107141960571808691968653036[Currency],Tabela16334432376106131857370758590958542935[[#This Row],[Currency]])</f>
        <v>0</v>
      </c>
      <c r="T16" s="10">
        <f>COUNTIFS(Tabela273445122477107141960571808691968653036[Currency],Tabela16334432376106131857370758590958542935[[#This Row],[Currency]],Tabela273445122477107141960571808691968653036[Profit],"&gt;0")</f>
        <v>0</v>
      </c>
      <c r="U16" s="11">
        <f>COUNTIFS(Tabela273445122477107141960571808691968653036[Currency],Tabela16334432376106131857370758590958542935[[#This Row],[Currency]],Tabela273445122477107141960571808691968653036[Profit],"&lt;0")</f>
        <v>0</v>
      </c>
    </row>
    <row r="17" spans="2:23" ht="15.75">
      <c r="B17" s="56"/>
      <c r="C17" s="25"/>
      <c r="D17" s="25"/>
      <c r="E17" s="27"/>
      <c r="F17" s="167">
        <f>IF(AND(EXACT(D17,"CPS_5m"),EXACT(E17,"Win")),'Input Data'!E2,0)+IF(AND(EXACT(D17,"CPS_5m"),EXACT(E17,"Loss")),'Input Data'!E3,0)+IF(AND(EXACT(D17,"CPS_60s"),EXACT(E17,"Win")),'Input Data'!D2,0)+IF(AND(EXACT(D17,"CPS_60s"),EXACT(E17,"Loss")),'Input Data'!D3,0)</f>
        <v>0</v>
      </c>
      <c r="G17" s="81">
        <f>IF(AND(EXACT(D17,"CPS_5m"),EXACT(E17,"Win")),'Input Data'!G2,0)+IF(AND(EXACT(D17,"CPS_5m"),EXACT(E17,"Loss")),'Input Data'!G3,0)+IF(AND(EXACT(D17,"CPS_60s"),EXACT(E17,"Win")),'Input Data'!F2,0)+IF(AND(EXACT(D17,"CPS_60s"),EXACT(E17,"Loss")),'Input Data'!F3,0)</f>
        <v>0</v>
      </c>
      <c r="H17" s="82"/>
      <c r="I17" s="3" t="s">
        <v>23</v>
      </c>
      <c r="J17" s="3" t="s">
        <v>60</v>
      </c>
      <c r="K17" s="3" t="s">
        <v>54</v>
      </c>
      <c r="L17" s="181" t="s">
        <v>55</v>
      </c>
      <c r="M17" s="181"/>
      <c r="N17" s="82"/>
      <c r="P17" s="5" t="s">
        <v>2</v>
      </c>
      <c r="Q17" s="134">
        <f>SUM(Q3:Q16)</f>
        <v>0</v>
      </c>
      <c r="R17" s="6"/>
      <c r="S17" s="3">
        <f>SUBTOTAL(109,S3:S16)</f>
        <v>0</v>
      </c>
      <c r="T17" s="71">
        <f>SUBTOTAL(109,T3:T16)</f>
        <v>0</v>
      </c>
      <c r="U17" s="72">
        <f>SUBTOTAL(109,U3:U16)</f>
        <v>0</v>
      </c>
      <c r="W17" s="71"/>
    </row>
    <row r="18" spans="2:23" ht="15.75">
      <c r="B18" s="56"/>
      <c r="C18" s="25"/>
      <c r="D18" s="25"/>
      <c r="E18" s="27"/>
      <c r="F18" s="167">
        <f>IF(AND(EXACT(D18,"CPS_5m"),EXACT(E18,"Win")),'Input Data'!E2,0)+IF(AND(EXACT(D18,"CPS_5m"),EXACT(E18,"Loss")),'Input Data'!E3,0)+IF(AND(EXACT(D18,"CPS_60s"),EXACT(E18,"Win")),'Input Data'!D2,0)+IF(AND(EXACT(D18,"CPS_60s"),EXACT(E18,"Loss")),'Input Data'!D3,0)</f>
        <v>0</v>
      </c>
      <c r="G18" s="81">
        <f>IF(AND(EXACT(D18,"CPS_5m"),EXACT(E18,"Win")),'Input Data'!G2,0)+IF(AND(EXACT(D18,"CPS_5m"),EXACT(E18,"Loss")),'Input Data'!G3,0)+IF(AND(EXACT(D18,"CPS_60s"),EXACT(E18,"Win")),'Input Data'!F2,0)+IF(AND(EXACT(D18,"CPS_60s"),EXACT(E18,"Loss")),'Input Data'!F3,0)</f>
        <v>0</v>
      </c>
      <c r="H18" s="82"/>
      <c r="I18" s="100" t="s">
        <v>35</v>
      </c>
      <c r="J18" s="133">
        <f>SUMIF(B3:B204,I18,G3:G204)</f>
        <v>0</v>
      </c>
      <c r="K18" s="102">
        <f>SUMIF(B3:B204,I18,F3:F204)</f>
        <v>0</v>
      </c>
      <c r="L18" s="179" t="str">
        <f xml:space="preserve"> CONCATENATE(IF(Tabla383546132578108152061972818792978772283440[[#This Row],[POINTS]]&gt;='Input Data'!K7,"TAKE PROFIT",""),IF(Tabla383546132578108152061972818792978772283440[[#This Row],[POINTS]]&lt;='Input Data'!K8,"STOP LOSS",""))</f>
        <v/>
      </c>
      <c r="M18" s="180"/>
      <c r="N18" s="9"/>
    </row>
    <row r="19" spans="2:23" ht="15.75">
      <c r="B19" s="56"/>
      <c r="C19" s="25"/>
      <c r="D19" s="25"/>
      <c r="E19" s="27"/>
      <c r="F19" s="167">
        <f>IF(AND(EXACT(D19,"CPS_5m"),EXACT(E19,"Win")),'Input Data'!E2,0)+IF(AND(EXACT(D19,"CPS_5m"),EXACT(E19,"Loss")),'Input Data'!E3,0)+IF(AND(EXACT(D19,"CPS_60s"),EXACT(E19,"Win")),'Input Data'!D2,0)+IF(AND(EXACT(D19,"CPS_60s"),EXACT(E19,"Loss")),'Input Data'!D3,0)</f>
        <v>0</v>
      </c>
      <c r="G19" s="81">
        <f>IF(AND(EXACT(D19,"CPS_5m"),EXACT(E19,"Win")),'Input Data'!G2,0)+IF(AND(EXACT(D19,"CPS_5m"),EXACT(E19,"Loss")),'Input Data'!G3,0)+IF(AND(EXACT(D19,"CPS_60s"),EXACT(E19,"Win")),'Input Data'!F2,0)+IF(AND(EXACT(D19,"CPS_60s"),EXACT(E19,"Loss")),'Input Data'!F3,0)</f>
        <v>0</v>
      </c>
      <c r="I19" s="103" t="s">
        <v>36</v>
      </c>
      <c r="J19" s="133">
        <f>SUMIF(B4:B205,I19,G4:G205)</f>
        <v>0</v>
      </c>
      <c r="K19" s="102">
        <f>SUMIF(B4:B205,I19,F4:F205)</f>
        <v>0</v>
      </c>
      <c r="L19" s="179" t="str">
        <f xml:space="preserve"> CONCATENATE(IF(Tabla383546132578108152061972818792978772283440[[#This Row],[POINTS]]&gt;='Input Data'!K7,"TAKE PROFIT",""),IF(Tabla383546132578108152061972818792978772283440[[#This Row],[POINTS]]&lt;='Input Data'!K8,"STOP LOSS",""))</f>
        <v/>
      </c>
      <c r="M19" s="180"/>
      <c r="N19" s="11"/>
      <c r="P19" s="3" t="s">
        <v>23</v>
      </c>
      <c r="Q19" s="3" t="s">
        <v>2</v>
      </c>
      <c r="R19" s="3" t="s">
        <v>27</v>
      </c>
      <c r="S19" s="8" t="s">
        <v>25</v>
      </c>
      <c r="T19" s="9" t="s">
        <v>8</v>
      </c>
      <c r="U19" s="9" t="s">
        <v>32</v>
      </c>
    </row>
    <row r="20" spans="2:23" ht="15.75">
      <c r="B20" s="56"/>
      <c r="C20" s="25"/>
      <c r="D20" s="25"/>
      <c r="E20" s="27"/>
      <c r="F20" s="167">
        <f>IF(AND(EXACT(D20,"CPS_5m"),EXACT(E20,"Win")),'Input Data'!E2,0)+IF(AND(EXACT(D20,"CPS_5m"),EXACT(E20,"Loss")),'Input Data'!E3,0)+IF(AND(EXACT(D20,"CPS_60s"),EXACT(E20,"Win")),'Input Data'!D2,0)+IF(AND(EXACT(D20,"CPS_60s"),EXACT(E20,"Loss")),'Input Data'!D3,0)</f>
        <v>0</v>
      </c>
      <c r="G20" s="81">
        <f>IF(AND(EXACT(D20,"CPS_5m"),EXACT(E20,"Win")),'Input Data'!G2,0)+IF(AND(EXACT(D20,"CPS_5m"),EXACT(E20,"Loss")),'Input Data'!G3,0)+IF(AND(EXACT(D20,"CPS_60s"),EXACT(E20,"Win")),'Input Data'!F2,0)+IF(AND(EXACT(D20,"CPS_60s"),EXACT(E20,"Loss")),'Input Data'!F3,0)</f>
        <v>0</v>
      </c>
      <c r="I20" s="104" t="s">
        <v>37</v>
      </c>
      <c r="J20" s="133">
        <f>SUMIF(B5:B206,I20,G5:G206)</f>
        <v>0</v>
      </c>
      <c r="K20" s="102">
        <f>SUMIF(B5:B206,I20,F5:F206)</f>
        <v>0</v>
      </c>
      <c r="L20" s="179" t="str">
        <f xml:space="preserve"> CONCATENATE(IF(Tabla383546132578108152061972818792978772283440[[#This Row],[POINTS]]&gt;='Input Data'!K7,"TAKE PROFIT",""),IF(Tabla383546132578108152061972818792978772283440[[#This Row],[POINTS]]&lt;='Input Data'!K8,"STOP LOSS",""))</f>
        <v/>
      </c>
      <c r="M20" s="180"/>
      <c r="N20" s="11"/>
      <c r="P20" s="105" t="s">
        <v>35</v>
      </c>
      <c r="Q20" s="133">
        <f>SUMIF(B3:B204,P20,G3:G204)</f>
        <v>0</v>
      </c>
      <c r="R20" s="106">
        <f>IFERROR((COUNTIFS(Tabela273445122477107141960571808691968653036[Day],Tabla38354613257810815206197281879297877273339[[#This Row],[Dia]],Tabela273445122477107141960571808691968653036[Profit],"&gt;0"))/COUNTIF(Tabela273445122477107141960571808691968653036[Day],Tabla38354613257810815206197281879297877273339[[#This Row],[Dia]]),0)</f>
        <v>0</v>
      </c>
      <c r="S20" s="8">
        <f>COUNTIF(Tabela273445122477107141960571808691968653036[Day],Tabla38354613257810815206197281879297877273339[[#This Row],[Dia]])</f>
        <v>0</v>
      </c>
      <c r="T20" s="10">
        <f>COUNTIFS(Tabela273445122477107141960571808691968653036[Day],Tabla38354613257810815206197281879297877273339[[#This Row],[Dia]],Tabela273445122477107141960571808691968653036[Profit],"&gt;0")</f>
        <v>0</v>
      </c>
      <c r="U20" s="11">
        <f>COUNTIFS(Tabela273445122477107141960571808691968653036[Day],Tabla38354613257810815206197281879297877273339[[#This Row],[Dia]],Tabela273445122477107141960571808691968653036[Profit],"&lt;0")</f>
        <v>0</v>
      </c>
    </row>
    <row r="21" spans="2:23" ht="15.75">
      <c r="B21" s="56"/>
      <c r="C21" s="25"/>
      <c r="D21" s="25"/>
      <c r="E21" s="27"/>
      <c r="F21" s="167">
        <f>IF(AND(EXACT(D21,"CPS_5m"),EXACT(E21,"Win")),'Input Data'!E2,0)+IF(AND(EXACT(D21,"CPS_5m"),EXACT(E21,"Loss")),'Input Data'!E3,0)+IF(AND(EXACT(D21,"CPS_60s"),EXACT(E21,"Win")),'Input Data'!D2,0)+IF(AND(EXACT(D21,"CPS_60s"),EXACT(E21,"Loss")),'Input Data'!D3,0)</f>
        <v>0</v>
      </c>
      <c r="G21" s="81">
        <f>IF(AND(EXACT(D21,"CPS_5m"),EXACT(E21,"Win")),'Input Data'!G2,0)+IF(AND(EXACT(D21,"CPS_5m"),EXACT(E21,"Loss")),'Input Data'!G3,0)+IF(AND(EXACT(D21,"CPS_60s"),EXACT(E21,"Win")),'Input Data'!F2,0)+IF(AND(EXACT(D21,"CPS_60s"),EXACT(E21,"Loss")),'Input Data'!F3,0)</f>
        <v>0</v>
      </c>
      <c r="I21" s="107" t="s">
        <v>38</v>
      </c>
      <c r="J21" s="133">
        <f>SUMIF(B6:B207,I21,G6:G207)</f>
        <v>0</v>
      </c>
      <c r="K21" s="102">
        <f>SUMIF(B6:B207,I21,F6:F207)</f>
        <v>0</v>
      </c>
      <c r="L21" s="179" t="str">
        <f xml:space="preserve"> CONCATENATE(IF(Tabla383546132578108152061972818792978772283440[[#This Row],[POINTS]]&gt;='Input Data'!K7,"TAKE PROFIT",""),IF(Tabla383546132578108152061972818792978772283440[[#This Row],[POINTS]]&lt;='Input Data'!K8,"STOP LOSS",""))</f>
        <v/>
      </c>
      <c r="M21" s="180"/>
      <c r="N21" s="11"/>
      <c r="P21" s="108" t="s">
        <v>36</v>
      </c>
      <c r="Q21" s="133">
        <f>SUMIF(B3:B204,P21,G3:G204)</f>
        <v>0</v>
      </c>
      <c r="R21" s="106">
        <f>IFERROR((COUNTIFS(Tabela273445122477107141960571808691968653036[Day],Tabla38354613257810815206197281879297877273339[[#This Row],[Dia]],Tabela273445122477107141960571808691968653036[Profit],"&gt;0"))/COUNTIF(Tabela273445122477107141960571808691968653036[Day],Tabla38354613257810815206197281879297877273339[[#This Row],[Dia]]),0)</f>
        <v>0</v>
      </c>
      <c r="S21" s="8">
        <f>COUNTIF(Tabela273445122477107141960571808691968653036[Day],Tabla38354613257810815206197281879297877273339[[#This Row],[Dia]])</f>
        <v>0</v>
      </c>
      <c r="T21" s="10">
        <f>COUNTIFS(Tabela273445122477107141960571808691968653036[Day],Tabla38354613257810815206197281879297877273339[[#This Row],[Dia]],Tabela273445122477107141960571808691968653036[Profit],"&gt;0")</f>
        <v>0</v>
      </c>
      <c r="U21" s="11">
        <f>COUNTIFS(Tabela273445122477107141960571808691968653036[Day],Tabla38354613257810815206197281879297877273339[[#This Row],[Dia]],Tabela273445122477107141960571808691968653036[Profit],"&lt;0")</f>
        <v>0</v>
      </c>
    </row>
    <row r="22" spans="2:23" ht="15.75">
      <c r="B22" s="56"/>
      <c r="C22" s="58"/>
      <c r="D22" s="25"/>
      <c r="E22" s="27"/>
      <c r="F22" s="167">
        <f>IF(AND(EXACT(D22,"CPS_5m"),EXACT(E22,"Win")),'Input Data'!E2,0)+IF(AND(EXACT(D22,"CPS_5m"),EXACT(E22,"Loss")),'Input Data'!E3,0)+IF(AND(EXACT(D22,"CPS_60s"),EXACT(E22,"Win")),'Input Data'!D2,0)+IF(AND(EXACT(D22,"CPS_60s"),EXACT(E22,"Loss")),'Input Data'!D3,0)</f>
        <v>0</v>
      </c>
      <c r="G22" s="81">
        <f>IF(AND(EXACT(D22,"CPS_5m"),EXACT(E22,"Win")),'Input Data'!G2,0)+IF(AND(EXACT(D22,"CPS_5m"),EXACT(E22,"Loss")),'Input Data'!G3,0)+IF(AND(EXACT(D22,"CPS_60s"),EXACT(E22,"Win")),'Input Data'!F2,0)+IF(AND(EXACT(D22,"CPS_60s"),EXACT(E22,"Loss")),'Input Data'!F3,0)</f>
        <v>0</v>
      </c>
      <c r="I22" s="109" t="s">
        <v>39</v>
      </c>
      <c r="J22" s="133">
        <f>SUMIF(B7:B208,I22,G7:G208)</f>
        <v>0</v>
      </c>
      <c r="K22" s="102">
        <f>SUMIF(B7:B208,I22,F7:F208)</f>
        <v>0</v>
      </c>
      <c r="L22" s="179" t="str">
        <f xml:space="preserve"> CONCATENATE(IF(Tabla383546132578108152061972818792978772283440[[#This Row],[POINTS]]&gt;='Input Data'!K7,"TAKE PROFIT",""),IF(Tabla383546132578108152061972818792978772283440[[#This Row],[POINTS]]&lt;='Input Data'!K8,"STOP LOSS",""))</f>
        <v/>
      </c>
      <c r="M22" s="180"/>
      <c r="N22" s="11"/>
      <c r="P22" s="110" t="s">
        <v>37</v>
      </c>
      <c r="Q22" s="133">
        <f>SUMIF(B3:B204,P22,G3:G204)</f>
        <v>0</v>
      </c>
      <c r="R22" s="106">
        <f>IFERROR((COUNTIFS(Tabela273445122477107141960571808691968653036[Day],Tabla38354613257810815206197281879297877273339[[#This Row],[Dia]],Tabela273445122477107141960571808691968653036[Profit],"&gt;0"))/COUNTIF(Tabela273445122477107141960571808691968653036[Day],Tabla38354613257810815206197281879297877273339[[#This Row],[Dia]]),0)</f>
        <v>0</v>
      </c>
      <c r="S22" s="8">
        <f>COUNTIF(Tabela273445122477107141960571808691968653036[Day],Tabla38354613257810815206197281879297877273339[[#This Row],[Dia]])</f>
        <v>0</v>
      </c>
      <c r="T22" s="10">
        <f>COUNTIFS(Tabela273445122477107141960571808691968653036[Day],Tabla38354613257810815206197281879297877273339[[#This Row],[Dia]],Tabela273445122477107141960571808691968653036[Profit],"&gt;0")</f>
        <v>0</v>
      </c>
      <c r="U22" s="11">
        <f>COUNTIFS(Tabela273445122477107141960571808691968653036[Day],Tabla38354613257810815206197281879297877273339[[#This Row],[Dia]],Tabela273445122477107141960571808691968653036[Profit],"&lt;0")</f>
        <v>0</v>
      </c>
    </row>
    <row r="23" spans="2:23" ht="15.75">
      <c r="B23" s="58"/>
      <c r="C23" s="58"/>
      <c r="D23" s="25"/>
      <c r="E23" s="27"/>
      <c r="F23" s="167">
        <f>IF(AND(EXACT(D23,"CPS_5m"),EXACT(E23,"Win")),'Input Data'!E2,0)+IF(AND(EXACT(D23,"CPS_5m"),EXACT(E23,"Loss")),'Input Data'!E3,0)+IF(AND(EXACT(D23,"CPS_60s"),EXACT(E23,"Win")),'Input Data'!D2,0)+IF(AND(EXACT(D23,"CPS_60s"),EXACT(E23,"Loss")),'Input Data'!D3,0)</f>
        <v>0</v>
      </c>
      <c r="G23" s="81">
        <f>IF(AND(EXACT(D23,"CPS_5m"),EXACT(E23,"Win")),'Input Data'!G2,0)+IF(AND(EXACT(D23,"CPS_5m"),EXACT(E23,"Loss")),'Input Data'!G3,0)+IF(AND(EXACT(D23,"CPS_60s"),EXACT(E23,"Win")),'Input Data'!F2,0)+IF(AND(EXACT(D23,"CPS_60s"),EXACT(E23,"Loss")),'Input Data'!F3,0)</f>
        <v>0</v>
      </c>
      <c r="M23" s="10"/>
      <c r="N23" s="11"/>
      <c r="P23" s="111" t="s">
        <v>38</v>
      </c>
      <c r="Q23" s="133">
        <f>SUMIF(B3:B204,P23,G3:G204)</f>
        <v>0</v>
      </c>
      <c r="R23" s="106">
        <f>IFERROR((COUNTIFS(Tabela273445122477107141960571808691968653036[Day],Tabla38354613257810815206197281879297877273339[[#This Row],[Dia]],Tabela273445122477107141960571808691968653036[Profit],"&gt;0"))/COUNTIF(Tabela273445122477107141960571808691968653036[Day],Tabla38354613257810815206197281879297877273339[[#This Row],[Dia]]),0)</f>
        <v>0</v>
      </c>
      <c r="S23" s="8">
        <f>COUNTIF(Tabela273445122477107141960571808691968653036[Day],Tabla38354613257810815206197281879297877273339[[#This Row],[Dia]])</f>
        <v>0</v>
      </c>
      <c r="T23" s="10">
        <f>COUNTIFS(Tabela273445122477107141960571808691968653036[Day],Tabla38354613257810815206197281879297877273339[[#This Row],[Dia]],Tabela273445122477107141960571808691968653036[Profit],"&gt;0")</f>
        <v>0</v>
      </c>
      <c r="U23" s="11">
        <f>COUNTIFS(Tabela273445122477107141960571808691968653036[Day],Tabla38354613257810815206197281879297877273339[[#This Row],[Dia]],Tabela273445122477107141960571808691968653036[Profit],"&lt;0")</f>
        <v>0</v>
      </c>
    </row>
    <row r="24" spans="2:23" ht="15.75">
      <c r="B24" s="56"/>
      <c r="C24" s="58"/>
      <c r="D24" s="25"/>
      <c r="E24" s="27"/>
      <c r="F24" s="167">
        <f>IF(AND(EXACT(D24,"CPS_5m"),EXACT(E24,"Win")),'Input Data'!E2,0)+IF(AND(EXACT(D24,"CPS_5m"),EXACT(E24,"Loss")),'Input Data'!E3,0)+IF(AND(EXACT(D24,"CPS_60s"),EXACT(E24,"Win")),'Input Data'!D2,0)+IF(AND(EXACT(D24,"CPS_60s"),EXACT(E24,"Loss")),'Input Data'!D3,0)</f>
        <v>0</v>
      </c>
      <c r="G24" s="81">
        <f>IF(AND(EXACT(D24,"CPS_5m"),EXACT(E24,"Win")),'Input Data'!G2,0)+IF(AND(EXACT(D24,"CPS_5m"),EXACT(E24,"Loss")),'Input Data'!G3,0)+IF(AND(EXACT(D24,"CPS_60s"),EXACT(E24,"Win")),'Input Data'!F2,0)+IF(AND(EXACT(D24,"CPS_60s"),EXACT(E24,"Loss")),'Input Data'!F3,0)</f>
        <v>0</v>
      </c>
      <c r="P24" s="112" t="s">
        <v>39</v>
      </c>
      <c r="Q24" s="133">
        <f>SUMIF(B3:B204,P24,G3:G204)</f>
        <v>0</v>
      </c>
      <c r="R24" s="106">
        <f>IFERROR((COUNTIFS(Tabela273445122477107141960571808691968653036[Day],Tabla38354613257810815206197281879297877273339[[#This Row],[Dia]],Tabela273445122477107141960571808691968653036[Profit],"&gt;0"))/COUNTIF(Tabela273445122477107141960571808691968653036[Day],Tabla38354613257810815206197281879297877273339[[#This Row],[Dia]]),0)</f>
        <v>0</v>
      </c>
      <c r="S24" s="8">
        <f>COUNTIF(Tabela273445122477107141960571808691968653036[Day],Tabla38354613257810815206197281879297877273339[[#This Row],[Dia]])</f>
        <v>0</v>
      </c>
      <c r="T24" s="10">
        <f>COUNTIFS(Tabela273445122477107141960571808691968653036[Day],Tabla38354613257810815206197281879297877273339[[#This Row],[Dia]],Tabela273445122477107141960571808691968653036[Profit],"&gt;0")</f>
        <v>0</v>
      </c>
      <c r="U24" s="11">
        <f>COUNTIFS(Tabela273445122477107141960571808691968653036[Day],Tabla38354613257810815206197281879297877273339[[#This Row],[Dia]],Tabela273445122477107141960571808691968653036[Profit],"&lt;0")</f>
        <v>0</v>
      </c>
    </row>
    <row r="25" spans="2:23" ht="15.75">
      <c r="B25" s="58"/>
      <c r="C25" s="58"/>
      <c r="D25" s="25"/>
      <c r="E25" s="27"/>
      <c r="F25" s="167">
        <f>IF(AND(EXACT(D25,"CPS_5m"),EXACT(E25,"Win")),'Input Data'!E2,0)+IF(AND(EXACT(D25,"CPS_5m"),EXACT(E25,"Loss")),'Input Data'!E3,0)+IF(AND(EXACT(D25,"CPS_60s"),EXACT(E25,"Win")),'Input Data'!D2,0)+IF(AND(EXACT(D25,"CPS_60s"),EXACT(E25,"Loss")),'Input Data'!D3,0)</f>
        <v>0</v>
      </c>
      <c r="G25" s="81">
        <f>IF(AND(EXACT(D25,"CPS_5m"),EXACT(E25,"Win")),'Input Data'!G2,0)+IF(AND(EXACT(D25,"CPS_5m"),EXACT(E25,"Loss")),'Input Data'!G3,0)+IF(AND(EXACT(D25,"CPS_60s"),EXACT(E25,"Win")),'Input Data'!F2,0)+IF(AND(EXACT(D25,"CPS_60s"),EXACT(E25,"Loss")),'Input Data'!F3,0)</f>
        <v>0</v>
      </c>
    </row>
    <row r="26" spans="2:23" ht="15.75">
      <c r="B26" s="56"/>
      <c r="C26" s="58"/>
      <c r="D26" s="25"/>
      <c r="E26" s="27"/>
      <c r="F26" s="167">
        <f>IF(AND(EXACT(D26,"CPS_5m"),EXACT(E26,"Win")),'Input Data'!E2,0)+IF(AND(EXACT(D26,"CPS_5m"),EXACT(E26,"Loss")),'Input Data'!E3,0)+IF(AND(EXACT(D26,"CPS_60s"),EXACT(E26,"Win")),'Input Data'!D2,0)+IF(AND(EXACT(D26,"CPS_60s"),EXACT(E26,"Loss")),'Input Data'!D3,0)</f>
        <v>0</v>
      </c>
      <c r="G26" s="81">
        <f>IF(AND(EXACT(D26,"CPS_5m"),EXACT(E26,"Win")),'Input Data'!G2,0)+IF(AND(EXACT(D26,"CPS_5m"),EXACT(E26,"Loss")),'Input Data'!G3,0)+IF(AND(EXACT(D26,"CPS_60s"),EXACT(E26,"Win")),'Input Data'!F2,0)+IF(AND(EXACT(D26,"CPS_60s"),EXACT(E26,"Loss")),'Input Data'!F3,0)</f>
        <v>0</v>
      </c>
      <c r="T26" s="3" t="str">
        <f>CONCATENATE(IF(ISERROR(VLOOKUP("CPS_60s",D26,1,0)), "","_S"),IF(ISERROR(VLOOKUP("CPS_5m",D26,1,0)), "","_M"))</f>
        <v/>
      </c>
    </row>
    <row r="27" spans="2:23" ht="15.75">
      <c r="B27" s="58"/>
      <c r="C27" s="58"/>
      <c r="D27" s="25"/>
      <c r="E27" s="27"/>
      <c r="F27" s="167">
        <f>IF(AND(EXACT(D27,"CPS_5m"),EXACT(E27,"Win")),'Input Data'!E2,0)+IF(AND(EXACT(D27,"CPS_5m"),EXACT(E27,"Loss")),'Input Data'!E3,0)+IF(AND(EXACT(D27,"CPS_60s"),EXACT(E27,"Win")),'Input Data'!D2,0)+IF(AND(EXACT(D27,"CPS_60s"),EXACT(E27,"Loss")),'Input Data'!D3,0)</f>
        <v>0</v>
      </c>
      <c r="G27" s="81">
        <f>IF(AND(EXACT(D27,"CPS_5m"),EXACT(E27,"Win")),'Input Data'!G2,0)+IF(AND(EXACT(D27,"CPS_5m"),EXACT(E27,"Loss")),'Input Data'!G3,0)+IF(AND(EXACT(D27,"CPS_60s"),EXACT(E27,"Win")),'Input Data'!F2,0)+IF(AND(EXACT(D27,"CPS_60s"),EXACT(E27,"Loss")),'Input Data'!F3,0)</f>
        <v>0</v>
      </c>
      <c r="T27" s="3" t="str">
        <f>CONCATENATE(IF(ISERROR(VLOOKUP("CPS_60s",D27,1,0)), "","_S"),IF(ISERROR(VLOOKUP("CPS_5m",D27,1,0)), "","_M"))</f>
        <v/>
      </c>
    </row>
    <row r="28" spans="2:23" ht="15.75">
      <c r="B28" s="56"/>
      <c r="C28" s="58"/>
      <c r="D28" s="25"/>
      <c r="E28" s="27"/>
      <c r="F28" s="167">
        <f>IF(AND(EXACT(D28,"CPS_5m"),EXACT(E28,"Win")),'Input Data'!E2,0)+IF(AND(EXACT(D28,"CPS_5m"),EXACT(E28,"Loss")),'Input Data'!E3,0)+IF(AND(EXACT(D28,"CPS_60s"),EXACT(E28,"Win")),'Input Data'!D2,0)+IF(AND(EXACT(D28,"CPS_60s"),EXACT(E28,"Loss")),'Input Data'!D3,0)</f>
        <v>0</v>
      </c>
      <c r="G28" s="81">
        <f>IF(AND(EXACT(D28,"CPS_5m"),EXACT(E28,"Win")),'Input Data'!G2,0)+IF(AND(EXACT(D28,"CPS_5m"),EXACT(E28,"Loss")),'Input Data'!G3,0)+IF(AND(EXACT(D28,"CPS_60s"),EXACT(E28,"Win")),'Input Data'!F2,0)+IF(AND(EXACT(D28,"CPS_60s"),EXACT(E28,"Loss")),'Input Data'!F3,0)</f>
        <v>0</v>
      </c>
      <c r="T28" s="3" t="str">
        <f>CONCATENATE(IF(ISERROR(VLOOKUP("CPS_60s",D28,1,0)), "","_S"),IF(ISERROR(VLOOKUP("CPS_5m",D28,1,0)), "","_M"))</f>
        <v/>
      </c>
    </row>
    <row r="29" spans="2:23" ht="15.75">
      <c r="B29" s="58"/>
      <c r="C29" s="58"/>
      <c r="D29" s="25"/>
      <c r="E29" s="27"/>
      <c r="F29" s="167">
        <f>IF(AND(EXACT(D29,"CPS_5m"),EXACT(E29,"Win")),'Input Data'!E2,0)+IF(AND(EXACT(D29,"CPS_5m"),EXACT(E29,"Loss")),'Input Data'!E3,0)+IF(AND(EXACT(D29,"CPS_60s"),EXACT(E29,"Win")),'Input Data'!D2,0)+IF(AND(EXACT(D29,"CPS_60s"),EXACT(E29,"Loss")),'Input Data'!D3,0)</f>
        <v>0</v>
      </c>
      <c r="G29" s="81">
        <f>IF(AND(EXACT(D29,"CPS_5m"),EXACT(E29,"Win")),'Input Data'!G2,0)+IF(AND(EXACT(D29,"CPS_5m"),EXACT(E29,"Loss")),'Input Data'!G3,0)+IF(AND(EXACT(D29,"CPS_60s"),EXACT(E29,"Win")),'Input Data'!F2,0)+IF(AND(EXACT(D29,"CPS_60s"),EXACT(E29,"Loss")),'Input Data'!F3,0)</f>
        <v>0</v>
      </c>
    </row>
    <row r="30" spans="2:23" ht="15.75">
      <c r="B30" s="56"/>
      <c r="C30" s="58"/>
      <c r="D30" s="25"/>
      <c r="E30" s="27"/>
      <c r="F30" s="167">
        <f>IF(AND(EXACT(D30,"CPS_5m"),EXACT(E30,"Win")),'Input Data'!E2,0)+IF(AND(EXACT(D30,"CPS_5m"),EXACT(E30,"Loss")),'Input Data'!E3,0)+IF(AND(EXACT(D30,"CPS_60s"),EXACT(E30,"Win")),'Input Data'!D2,0)+IF(AND(EXACT(D30,"CPS_60s"),EXACT(E30,"Loss")),'Input Data'!D3,0)</f>
        <v>0</v>
      </c>
      <c r="G30" s="81">
        <f>IF(AND(EXACT(D30,"CPS_5m"),EXACT(E30,"Win")),'Input Data'!G2,0)+IF(AND(EXACT(D30,"CPS_5m"),EXACT(E30,"Loss")),'Input Data'!G3,0)+IF(AND(EXACT(D30,"CPS_60s"),EXACT(E30,"Win")),'Input Data'!F2,0)+IF(AND(EXACT(D30,"CPS_60s"),EXACT(E30,"Loss")),'Input Data'!F3,0)</f>
        <v>0</v>
      </c>
    </row>
    <row r="31" spans="2:23" ht="15.75">
      <c r="B31" s="58"/>
      <c r="C31" s="58"/>
      <c r="D31" s="58"/>
      <c r="E31" s="27"/>
      <c r="F31" s="167">
        <f>IF(AND(EXACT(D31,"CPS_5m"),EXACT(E31,"Win")),'Input Data'!E2,0)+IF(AND(EXACT(D31,"CPS_5m"),EXACT(E31,"Loss")),'Input Data'!E3,0)+IF(AND(EXACT(D31,"CPS_60s"),EXACT(E31,"Win")),'Input Data'!D2,0)+IF(AND(EXACT(D31,"CPS_60s"),EXACT(E31,"Loss")),'Input Data'!D3,0)</f>
        <v>0</v>
      </c>
      <c r="G31" s="81">
        <f>IF(AND(EXACT(D31,"CPS_5m"),EXACT(E31,"Win")),'Input Data'!G2,0)+IF(AND(EXACT(D31,"CPS_5m"),EXACT(E31,"Loss")),'Input Data'!G3,0)+IF(AND(EXACT(D31,"CPS_60s"),EXACT(E31,"Win")),'Input Data'!F2,0)+IF(AND(EXACT(D31,"CPS_60s"),EXACT(E31,"Loss")),'Input Data'!F3,0)</f>
        <v>0</v>
      </c>
    </row>
    <row r="32" spans="2:23" ht="15.75">
      <c r="B32" s="58"/>
      <c r="C32" s="58"/>
      <c r="D32" s="58"/>
      <c r="E32" s="27"/>
      <c r="F32" s="167">
        <f>IF(AND(EXACT(D32,"CPS_5m"),EXACT(E32,"Win")),'Input Data'!E2,0)+IF(AND(EXACT(D32,"CPS_5m"),EXACT(E32,"Loss")),'Input Data'!E3,0)+IF(AND(EXACT(D32,"CPS_60s"),EXACT(E32,"Win")),'Input Data'!D2,0)+IF(AND(EXACT(D32,"CPS_60s"),EXACT(E32,"Loss")),'Input Data'!D3,0)</f>
        <v>0</v>
      </c>
      <c r="G32" s="81">
        <f>IF(AND(EXACT(D32,"CPS_5m"),EXACT(E32,"Win")),'Input Data'!G2,0)+IF(AND(EXACT(D32,"CPS_5m"),EXACT(E32,"Loss")),'Input Data'!G3,0)+IF(AND(EXACT(D32,"CPS_60s"),EXACT(E32,"Win")),'Input Data'!F2,0)+IF(AND(EXACT(D32,"CPS_60s"),EXACT(E32,"Loss")),'Input Data'!F3,0)</f>
        <v>0</v>
      </c>
    </row>
    <row r="33" spans="2:7" ht="15.75">
      <c r="B33" s="58"/>
      <c r="C33" s="58"/>
      <c r="D33" s="58"/>
      <c r="E33" s="27"/>
      <c r="F33" s="167">
        <f>IF(AND(EXACT(D33,"CPS_5m"),EXACT(E33,"Win")),'Input Data'!E2,0)+IF(AND(EXACT(D33,"CPS_5m"),EXACT(E33,"Loss")),'Input Data'!E3,0)+IF(AND(EXACT(D33,"CPS_60s"),EXACT(E33,"Win")),'Input Data'!D2,0)+IF(AND(EXACT(D33,"CPS_60s"),EXACT(E33,"Loss")),'Input Data'!D3,0)</f>
        <v>0</v>
      </c>
      <c r="G33" s="81">
        <f>IF(AND(EXACT(D33,"CPS_5m"),EXACT(E33,"Win")),'Input Data'!G2,0)+IF(AND(EXACT(D33,"CPS_5m"),EXACT(E33,"Loss")),'Input Data'!G3,0)+IF(AND(EXACT(D33,"CPS_60s"),EXACT(E33,"Win")),'Input Data'!F2,0)+IF(AND(EXACT(D33,"CPS_60s"),EXACT(E33,"Loss")),'Input Data'!F3,0)</f>
        <v>0</v>
      </c>
    </row>
    <row r="34" spans="2:7" ht="15.75">
      <c r="B34" s="58"/>
      <c r="C34" s="58"/>
      <c r="D34" s="58"/>
      <c r="E34" s="27"/>
      <c r="F34" s="167">
        <f>IF(AND(EXACT(D34,"CPS_5m"),EXACT(E34,"Win")),'Input Data'!E2,0)+IF(AND(EXACT(D34,"CPS_5m"),EXACT(E34,"Loss")),'Input Data'!E3,0)+IF(AND(EXACT(D34,"CPS_60s"),EXACT(E34,"Win")),'Input Data'!D2,0)+IF(AND(EXACT(D34,"CPS_60s"),EXACT(E34,"Loss")),'Input Data'!D3,0)</f>
        <v>0</v>
      </c>
      <c r="G34" s="81">
        <f>IF(AND(EXACT(D34,"CPS_5m"),EXACT(E34,"Win")),'Input Data'!G2,0)+IF(AND(EXACT(D34,"CPS_5m"),EXACT(E34,"Loss")),'Input Data'!G3,0)+IF(AND(EXACT(D34,"CPS_60s"),EXACT(E34,"Win")),'Input Data'!F2,0)+IF(AND(EXACT(D34,"CPS_60s"),EXACT(E34,"Loss")),'Input Data'!F3,0)</f>
        <v>0</v>
      </c>
    </row>
    <row r="35" spans="2:7" ht="15.75">
      <c r="B35" s="58"/>
      <c r="C35" s="58"/>
      <c r="D35" s="58"/>
      <c r="E35" s="27"/>
      <c r="F35" s="167">
        <f>IF(AND(EXACT(D35,"CPS_5m"),EXACT(E35,"Win")),'Input Data'!E2,0)+IF(AND(EXACT(D35,"CPS_5m"),EXACT(E35,"Loss")),'Input Data'!E3,0)+IF(AND(EXACT(D35,"CPS_60s"),EXACT(E35,"Win")),'Input Data'!D2,0)+IF(AND(EXACT(D35,"CPS_60s"),EXACT(E35,"Loss")),'Input Data'!D3,0)</f>
        <v>0</v>
      </c>
      <c r="G35" s="81">
        <f>IF(AND(EXACT(D35,"CPS_5m"),EXACT(E35,"Win")),'Input Data'!G2,0)+IF(AND(EXACT(D35,"CPS_5m"),EXACT(E35,"Loss")),'Input Data'!G3,0)+IF(AND(EXACT(D35,"CPS_60s"),EXACT(E35,"Win")),'Input Data'!F2,0)+IF(AND(EXACT(D35,"CPS_60s"),EXACT(E35,"Loss")),'Input Data'!F3,0)</f>
        <v>0</v>
      </c>
    </row>
    <row r="36" spans="2:7" ht="15.75">
      <c r="B36" s="58"/>
      <c r="C36" s="58"/>
      <c r="D36" s="58"/>
      <c r="E36" s="27"/>
      <c r="F36" s="167">
        <f>IF(AND(EXACT(D36,"CPS_5m"),EXACT(E36,"Win")),'Input Data'!E2,0)+IF(AND(EXACT(D36,"CPS_5m"),EXACT(E36,"Loss")),'Input Data'!E3,0)+IF(AND(EXACT(D36,"CPS_60s"),EXACT(E36,"Win")),'Input Data'!D2,0)+IF(AND(EXACT(D36,"CPS_60s"),EXACT(E36,"Loss")),'Input Data'!D3,0)</f>
        <v>0</v>
      </c>
      <c r="G36" s="81">
        <f>IF(AND(EXACT(D36,"CPS_5m"),EXACT(E36,"Win")),'Input Data'!G2,0)+IF(AND(EXACT(D36,"CPS_5m"),EXACT(E36,"Loss")),'Input Data'!G3,0)+IF(AND(EXACT(D36,"CPS_60s"),EXACT(E36,"Win")),'Input Data'!F2,0)+IF(AND(EXACT(D36,"CPS_60s"),EXACT(E36,"Loss")),'Input Data'!F3,0)</f>
        <v>0</v>
      </c>
    </row>
    <row r="37" spans="2:7" ht="15.75">
      <c r="B37" s="58"/>
      <c r="C37" s="25"/>
      <c r="D37" s="25"/>
      <c r="E37" s="27"/>
      <c r="F37" s="167">
        <f>IF(AND(EXACT(D37,"CPS_5m"),EXACT(E37,"Win")),'Input Data'!E2,0)+IF(AND(EXACT(D37,"CPS_5m"),EXACT(E37,"Loss")),'Input Data'!E3,0)+IF(AND(EXACT(D37,"CPS_60s"),EXACT(E37,"Win")),'Input Data'!D2,0)+IF(AND(EXACT(D37,"CPS_60s"),EXACT(E37,"Loss")),'Input Data'!D3,0)</f>
        <v>0</v>
      </c>
      <c r="G37" s="81">
        <f>IF(AND(EXACT(D37,"CPS_5m"),EXACT(E37,"Win")),'Input Data'!G2,0)+IF(AND(EXACT(D37,"CPS_5m"),EXACT(E37,"Loss")),'Input Data'!G3,0)+IF(AND(EXACT(D37,"CPS_60s"),EXACT(E37,"Win")),'Input Data'!F2,0)+IF(AND(EXACT(D37,"CPS_60s"),EXACT(E37,"Loss")),'Input Data'!F3,0)</f>
        <v>0</v>
      </c>
    </row>
    <row r="38" spans="2:7" ht="15.75">
      <c r="B38" s="58"/>
      <c r="C38" s="25"/>
      <c r="D38" s="25"/>
      <c r="E38" s="27"/>
      <c r="F38" s="167">
        <f>IF(AND(EXACT(D38,"CPS_5m"),EXACT(E38,"Win")),'Input Data'!E2,0)+IF(AND(EXACT(D38,"CPS_5m"),EXACT(E38,"Loss")),'Input Data'!E3,0)+IF(AND(EXACT(D38,"CPS_60s"),EXACT(E38,"Win")),'Input Data'!D2,0)+IF(AND(EXACT(D38,"CPS_60s"),EXACT(E38,"Loss")),'Input Data'!D3,0)</f>
        <v>0</v>
      </c>
      <c r="G38" s="81">
        <f>IF(AND(EXACT(D38,"CPS_5m"),EXACT(E38,"Win")),'Input Data'!G2,0)+IF(AND(EXACT(D38,"CPS_5m"),EXACT(E38,"Loss")),'Input Data'!G3,0)+IF(AND(EXACT(D38,"CPS_60s"),EXACT(E38,"Win")),'Input Data'!F2,0)+IF(AND(EXACT(D38,"CPS_60s"),EXACT(E38,"Loss")),'Input Data'!F3,0)</f>
        <v>0</v>
      </c>
    </row>
    <row r="39" spans="2:7" ht="15.75">
      <c r="B39" s="58"/>
      <c r="C39" s="25"/>
      <c r="D39" s="25"/>
      <c r="E39" s="27"/>
      <c r="F39" s="167">
        <f>IF(AND(EXACT(D39,"CPS_5m"),EXACT(E39,"Win")),'Input Data'!E2,0)+IF(AND(EXACT(D39,"CPS_5m"),EXACT(E39,"Loss")),'Input Data'!E3,0)+IF(AND(EXACT(D39,"CPS_60s"),EXACT(E39,"Win")),'Input Data'!D2,0)+IF(AND(EXACT(D39,"CPS_60s"),EXACT(E39,"Loss")),'Input Data'!D3,0)</f>
        <v>0</v>
      </c>
      <c r="G39" s="81">
        <f>IF(AND(EXACT(D39,"CPS_5m"),EXACT(E39,"Win")),'Input Data'!G2,0)+IF(AND(EXACT(D39,"CPS_5m"),EXACT(E39,"Loss")),'Input Data'!G3,0)+IF(AND(EXACT(D39,"CPS_60s"),EXACT(E39,"Win")),'Input Data'!F2,0)+IF(AND(EXACT(D39,"CPS_60s"),EXACT(E39,"Loss")),'Input Data'!F3,0)</f>
        <v>0</v>
      </c>
    </row>
    <row r="40" spans="2:7" ht="15.75">
      <c r="B40" s="58"/>
      <c r="C40" s="25"/>
      <c r="D40" s="25"/>
      <c r="E40" s="27"/>
      <c r="F40" s="167">
        <f>IF(AND(EXACT(D40,"CPS_5m"),EXACT(E40,"Win")),'Input Data'!E2,0)+IF(AND(EXACT(D40,"CPS_5m"),EXACT(E40,"Loss")),'Input Data'!E3,0)+IF(AND(EXACT(D40,"CPS_60s"),EXACT(E40,"Win")),'Input Data'!D2,0)+IF(AND(EXACT(D40,"CPS_60s"),EXACT(E40,"Loss")),'Input Data'!D3,0)</f>
        <v>0</v>
      </c>
      <c r="G40" s="81">
        <f>IF(AND(EXACT(D40,"CPS_5m"),EXACT(E40,"Win")),'Input Data'!G2,0)+IF(AND(EXACT(D40,"CPS_5m"),EXACT(E40,"Loss")),'Input Data'!G3,0)+IF(AND(EXACT(D40,"CPS_60s"),EXACT(E40,"Win")),'Input Data'!F2,0)+IF(AND(EXACT(D40,"CPS_60s"),EXACT(E40,"Loss")),'Input Data'!F3,0)</f>
        <v>0</v>
      </c>
    </row>
    <row r="41" spans="2:7" ht="15.75">
      <c r="B41" s="56"/>
      <c r="C41" s="25"/>
      <c r="D41" s="25"/>
      <c r="E41" s="27"/>
      <c r="F41" s="167">
        <f>IF(AND(EXACT(D41,"CPS_5m"),EXACT(E41,"Win")),'Input Data'!E2,0)+IF(AND(EXACT(D41,"CPS_5m"),EXACT(E41,"Loss")),'Input Data'!E3,0)+IF(AND(EXACT(D41,"CPS_60s"),EXACT(E41,"Win")),'Input Data'!D2,0)+IF(AND(EXACT(D41,"CPS_60s"),EXACT(E41,"Loss")),'Input Data'!D3,0)</f>
        <v>0</v>
      </c>
      <c r="G41" s="81">
        <f>IF(AND(EXACT(D41,"CPS_5m"),EXACT(E41,"Win")),'Input Data'!G2,0)+IF(AND(EXACT(D41,"CPS_5m"),EXACT(E41,"Loss")),'Input Data'!G3,0)+IF(AND(EXACT(D41,"CPS_60s"),EXACT(E41,"Win")),'Input Data'!F2,0)+IF(AND(EXACT(D41,"CPS_60s"),EXACT(E41,"Loss")),'Input Data'!F3,0)</f>
        <v>0</v>
      </c>
    </row>
    <row r="42" spans="2:7" ht="15.75">
      <c r="B42" s="58"/>
      <c r="C42" s="25"/>
      <c r="D42" s="25"/>
      <c r="E42" s="27"/>
      <c r="F42" s="167">
        <f>IF(AND(EXACT(D42,"CPS_5m"),EXACT(E42,"Win")),'Input Data'!E2,0)+IF(AND(EXACT(D42,"CPS_5m"),EXACT(E42,"Loss")),'Input Data'!E3,0)+IF(AND(EXACT(D42,"CPS_60s"),EXACT(E42,"Win")),'Input Data'!D2,0)+IF(AND(EXACT(D42,"CPS_60s"),EXACT(E42,"Loss")),'Input Data'!D3,0)</f>
        <v>0</v>
      </c>
      <c r="G42" s="81">
        <f>IF(AND(EXACT(D42,"CPS_5m"),EXACT(E42,"Win")),'Input Data'!G2,0)+IF(AND(EXACT(D42,"CPS_5m"),EXACT(E42,"Loss")),'Input Data'!G3,0)+IF(AND(EXACT(D42,"CPS_60s"),EXACT(E42,"Win")),'Input Data'!F2,0)+IF(AND(EXACT(D42,"CPS_60s"),EXACT(E42,"Loss")),'Input Data'!F3,0)</f>
        <v>0</v>
      </c>
    </row>
    <row r="43" spans="2:7" ht="15.75">
      <c r="B43" s="56"/>
      <c r="C43" s="25"/>
      <c r="D43" s="25"/>
      <c r="E43" s="27"/>
      <c r="F43" s="167">
        <f>IF(AND(EXACT(D43,"CPS_5m"),EXACT(E43,"Win")),'Input Data'!E2,0)+IF(AND(EXACT(D43,"CPS_5m"),EXACT(E43,"Loss")),'Input Data'!E3,0)+IF(AND(EXACT(D43,"CPS_60s"),EXACT(E43,"Win")),'Input Data'!D2,0)+IF(AND(EXACT(D43,"CPS_60s"),EXACT(E43,"Loss")),'Input Data'!D3,0)</f>
        <v>0</v>
      </c>
      <c r="G43" s="81">
        <f>IF(AND(EXACT(D43,"CPS_5m"),EXACT(E43,"Win")),'Input Data'!G2,0)+IF(AND(EXACT(D43,"CPS_5m"),EXACT(E43,"Loss")),'Input Data'!G3,0)+IF(AND(EXACT(D43,"CPS_60s"),EXACT(E43,"Win")),'Input Data'!F2,0)+IF(AND(EXACT(D43,"CPS_60s"),EXACT(E43,"Loss")),'Input Data'!F3,0)</f>
        <v>0</v>
      </c>
    </row>
    <row r="44" spans="2:7" ht="15.75">
      <c r="B44" s="58"/>
      <c r="C44" s="25"/>
      <c r="D44" s="25"/>
      <c r="E44" s="27"/>
      <c r="F44" s="167">
        <f>IF(AND(EXACT(D44,"CPS_5m"),EXACT(E44,"Win")),'Input Data'!E2,0)+IF(AND(EXACT(D44,"CPS_5m"),EXACT(E44,"Loss")),'Input Data'!E3,0)+IF(AND(EXACT(D44,"CPS_60s"),EXACT(E44,"Win")),'Input Data'!D2,0)+IF(AND(EXACT(D44,"CPS_60s"),EXACT(E44,"Loss")),'Input Data'!D3,0)</f>
        <v>0</v>
      </c>
      <c r="G44" s="81">
        <f>IF(AND(EXACT(D44,"CPS_5m"),EXACT(E44,"Win")),'Input Data'!G2,0)+IF(AND(EXACT(D44,"CPS_5m"),EXACT(E44,"Loss")),'Input Data'!G3,0)+IF(AND(EXACT(D44,"CPS_60s"),EXACT(E44,"Win")),'Input Data'!F2,0)+IF(AND(EXACT(D44,"CPS_60s"),EXACT(E44,"Loss")),'Input Data'!F3,0)</f>
        <v>0</v>
      </c>
    </row>
    <row r="45" spans="2:7" ht="15.75">
      <c r="B45" s="58"/>
      <c r="C45" s="25"/>
      <c r="D45" s="25"/>
      <c r="E45" s="27"/>
      <c r="F45" s="167">
        <f>IF(AND(EXACT(D45,"CPS_5m"),EXACT(E45,"Win")),'Input Data'!E2,0)+IF(AND(EXACT(D45,"CPS_5m"),EXACT(E45,"Loss")),'Input Data'!E3,0)+IF(AND(EXACT(D45,"CPS_60s"),EXACT(E45,"Win")),'Input Data'!D2,0)+IF(AND(EXACT(D45,"CPS_60s"),EXACT(E45,"Loss")),'Input Data'!D3,0)</f>
        <v>0</v>
      </c>
      <c r="G45" s="81">
        <f>IF(AND(EXACT(D45,"CPS_5m"),EXACT(E45,"Win")),'Input Data'!G2,0)+IF(AND(EXACT(D45,"CPS_5m"),EXACT(E45,"Loss")),'Input Data'!G3,0)+IF(AND(EXACT(D45,"CPS_60s"),EXACT(E45,"Win")),'Input Data'!F2,0)+IF(AND(EXACT(D45,"CPS_60s"),EXACT(E45,"Loss")),'Input Data'!F3,0)</f>
        <v>0</v>
      </c>
    </row>
    <row r="46" spans="2:7" ht="15.75">
      <c r="B46" s="56"/>
      <c r="C46" s="25"/>
      <c r="D46" s="25"/>
      <c r="E46" s="27"/>
      <c r="F46" s="167">
        <f>IF(AND(EXACT(D46,"CPS_5m"),EXACT(E46,"Win")),'Input Data'!E2,0)+IF(AND(EXACT(D46,"CPS_5m"),EXACT(E46,"Loss")),'Input Data'!E3,0)+IF(AND(EXACT(D46,"CPS_60s"),EXACT(E46,"Win")),'Input Data'!D2,0)+IF(AND(EXACT(D46,"CPS_60s"),EXACT(E46,"Loss")),'Input Data'!D3,0)</f>
        <v>0</v>
      </c>
      <c r="G46" s="81">
        <f>IF(AND(EXACT(D46,"CPS_5m"),EXACT(E46,"Win")),'Input Data'!G2,0)+IF(AND(EXACT(D46,"CPS_5m"),EXACT(E46,"Loss")),'Input Data'!G3,0)+IF(AND(EXACT(D46,"CPS_60s"),EXACT(E46,"Win")),'Input Data'!F2,0)+IF(AND(EXACT(D46,"CPS_60s"),EXACT(E46,"Loss")),'Input Data'!F3,0)</f>
        <v>0</v>
      </c>
    </row>
    <row r="47" spans="2:7" ht="15.75">
      <c r="B47" s="56"/>
      <c r="C47" s="25"/>
      <c r="D47" s="25"/>
      <c r="E47" s="27"/>
      <c r="F47" s="167">
        <f>IF(AND(EXACT(D47,"CPS_5m"),EXACT(E47,"Win")),'Input Data'!E2,0)+IF(AND(EXACT(D47,"CPS_5m"),EXACT(E47,"Loss")),'Input Data'!E3,0)+IF(AND(EXACT(D47,"CPS_60s"),EXACT(E47,"Win")),'Input Data'!D2,0)+IF(AND(EXACT(D47,"CPS_60s"),EXACT(E47,"Loss")),'Input Data'!D3,0)</f>
        <v>0</v>
      </c>
      <c r="G47" s="81">
        <f>IF(AND(EXACT(D47,"CPS_5m"),EXACT(E47,"Win")),'Input Data'!G2,0)+IF(AND(EXACT(D47,"CPS_5m"),EXACT(E47,"Loss")),'Input Data'!G3,0)+IF(AND(EXACT(D47,"CPS_60s"),EXACT(E47,"Win")),'Input Data'!F2,0)+IF(AND(EXACT(D47,"CPS_60s"),EXACT(E47,"Loss")),'Input Data'!F3,0)</f>
        <v>0</v>
      </c>
    </row>
    <row r="48" spans="2:7" ht="15.75">
      <c r="B48" s="56"/>
      <c r="C48" s="25"/>
      <c r="D48" s="25"/>
      <c r="E48" s="27"/>
      <c r="F48" s="167">
        <f>IF(AND(EXACT(D48,"CPS_5m"),EXACT(E48,"Win")),'Input Data'!E2,0)+IF(AND(EXACT(D48,"CPS_5m"),EXACT(E48,"Loss")),'Input Data'!E3,0)+IF(AND(EXACT(D48,"CPS_60s"),EXACT(E48,"Win")),'Input Data'!D2,0)+IF(AND(EXACT(D48,"CPS_60s"),EXACT(E48,"Loss")),'Input Data'!D3,0)</f>
        <v>0</v>
      </c>
      <c r="G48" s="81">
        <f>IF(AND(EXACT(D48,"CPS_5m"),EXACT(E48,"Win")),'Input Data'!G2,0)+IF(AND(EXACT(D48,"CPS_5m"),EXACT(E48,"Loss")),'Input Data'!G3,0)+IF(AND(EXACT(D48,"CPS_60s"),EXACT(E48,"Win")),'Input Data'!F2,0)+IF(AND(EXACT(D48,"CPS_60s"),EXACT(E48,"Loss")),'Input Data'!F3,0)</f>
        <v>0</v>
      </c>
    </row>
    <row r="49" spans="2:7" ht="15.75">
      <c r="B49" s="56"/>
      <c r="C49" s="25"/>
      <c r="D49" s="25"/>
      <c r="E49" s="27"/>
      <c r="F49" s="167">
        <f>IF(AND(EXACT(D49,"CPS_5m"),EXACT(E49,"Win")),'Input Data'!E2,0)+IF(AND(EXACT(D49,"CPS_5m"),EXACT(E49,"Loss")),'Input Data'!E3,0)+IF(AND(EXACT(D49,"CPS_60s"),EXACT(E49,"Win")),'Input Data'!D2,0)+IF(AND(EXACT(D49,"CPS_60s"),EXACT(E49,"Loss")),'Input Data'!D3,0)</f>
        <v>0</v>
      </c>
      <c r="G49" s="81">
        <f>IF(AND(EXACT(D49,"CPS_5m"),EXACT(E49,"Win")),'Input Data'!G2,0)+IF(AND(EXACT(D49,"CPS_5m"),EXACT(E49,"Loss")),'Input Data'!G3,0)+IF(AND(EXACT(D49,"CPS_60s"),EXACT(E49,"Win")),'Input Data'!F2,0)+IF(AND(EXACT(D49,"CPS_60s"),EXACT(E49,"Loss")),'Input Data'!F3,0)</f>
        <v>0</v>
      </c>
    </row>
    <row r="50" spans="2:7" ht="15.75">
      <c r="B50" s="56"/>
      <c r="C50" s="25"/>
      <c r="D50" s="25"/>
      <c r="E50" s="27"/>
      <c r="F50" s="167">
        <f>IF(AND(EXACT(D50,"CPS_5m"),EXACT(E50,"Win")),'Input Data'!E2,0)+IF(AND(EXACT(D50,"CPS_5m"),EXACT(E50,"Loss")),'Input Data'!E3,0)+IF(AND(EXACT(D50,"CPS_60s"),EXACT(E50,"Win")),'Input Data'!D2,0)+IF(AND(EXACT(D50,"CPS_60s"),EXACT(E50,"Loss")),'Input Data'!D3,0)</f>
        <v>0</v>
      </c>
      <c r="G50" s="81">
        <f>IF(AND(EXACT(D50,"CPS_5m"),EXACT(E50,"Win")),'Input Data'!G2,0)+IF(AND(EXACT(D50,"CPS_5m"),EXACT(E50,"Loss")),'Input Data'!G3,0)+IF(AND(EXACT(D50,"CPS_60s"),EXACT(E50,"Win")),'Input Data'!F2,0)+IF(AND(EXACT(D50,"CPS_60s"),EXACT(E50,"Loss")),'Input Data'!F3,0)</f>
        <v>0</v>
      </c>
    </row>
    <row r="51" spans="2:7" ht="15.75">
      <c r="B51" s="56"/>
      <c r="C51" s="25"/>
      <c r="D51" s="25"/>
      <c r="E51" s="27"/>
      <c r="F51" s="167">
        <f>IF(AND(EXACT(D51,"CPS_5m"),EXACT(E51,"Win")),'Input Data'!E2,0)+IF(AND(EXACT(D51,"CPS_5m"),EXACT(E51,"Loss")),'Input Data'!E3,0)+IF(AND(EXACT(D51,"CPS_60s"),EXACT(E51,"Win")),'Input Data'!D2,0)+IF(AND(EXACT(D51,"CPS_60s"),EXACT(E51,"Loss")),'Input Data'!D3,0)</f>
        <v>0</v>
      </c>
      <c r="G51" s="81">
        <f>IF(AND(EXACT(D51,"CPS_5m"),EXACT(E51,"Win")),'Input Data'!G2,0)+IF(AND(EXACT(D51,"CPS_5m"),EXACT(E51,"Loss")),'Input Data'!G3,0)+IF(AND(EXACT(D51,"CPS_60s"),EXACT(E51,"Win")),'Input Data'!F2,0)+IF(AND(EXACT(D51,"CPS_60s"),EXACT(E51,"Loss")),'Input Data'!F3,0)</f>
        <v>0</v>
      </c>
    </row>
    <row r="52" spans="2:7" ht="15.75">
      <c r="B52" s="56"/>
      <c r="C52" s="25"/>
      <c r="D52" s="25"/>
      <c r="E52" s="27"/>
      <c r="F52" s="167">
        <f>IF(AND(EXACT(D52,"CPS_5m"),EXACT(E52,"Win")),'Input Data'!E2,0)+IF(AND(EXACT(D52,"CPS_5m"),EXACT(E52,"Loss")),'Input Data'!E3,0)+IF(AND(EXACT(D52,"CPS_60s"),EXACT(E52,"Win")),'Input Data'!D2,0)+IF(AND(EXACT(D52,"CPS_60s"),EXACT(E52,"Loss")),'Input Data'!D3,0)</f>
        <v>0</v>
      </c>
      <c r="G52" s="81">
        <f>IF(AND(EXACT(D52,"CPS_5m"),EXACT(E52,"Win")),'Input Data'!G2,0)+IF(AND(EXACT(D52,"CPS_5m"),EXACT(E52,"Loss")),'Input Data'!G3,0)+IF(AND(EXACT(D52,"CPS_60s"),EXACT(E52,"Win")),'Input Data'!F2,0)+IF(AND(EXACT(D52,"CPS_60s"),EXACT(E52,"Loss")),'Input Data'!F3,0)</f>
        <v>0</v>
      </c>
    </row>
    <row r="53" spans="2:7" ht="15.75">
      <c r="B53" s="56"/>
      <c r="C53" s="25"/>
      <c r="D53" s="25"/>
      <c r="E53" s="27"/>
      <c r="F53" s="167">
        <f>IF(AND(EXACT(D53,"CPS_5m"),EXACT(E53,"Win")),'Input Data'!E2,0)+IF(AND(EXACT(D53,"CPS_5m"),EXACT(E53,"Loss")),'Input Data'!E3,0)+IF(AND(EXACT(D53,"CPS_60s"),EXACT(E53,"Win")),'Input Data'!D2,0)+IF(AND(EXACT(D53,"CPS_60s"),EXACT(E53,"Loss")),'Input Data'!D3,0)</f>
        <v>0</v>
      </c>
      <c r="G53" s="81">
        <f>IF(AND(EXACT(D53,"CPS_5m"),EXACT(E53,"Win")),'Input Data'!G2,0)+IF(AND(EXACT(D53,"CPS_5m"),EXACT(E53,"Loss")),'Input Data'!G3,0)+IF(AND(EXACT(D53,"CPS_60s"),EXACT(E53,"Win")),'Input Data'!F2,0)+IF(AND(EXACT(D53,"CPS_60s"),EXACT(E53,"Loss")),'Input Data'!F3,0)</f>
        <v>0</v>
      </c>
    </row>
    <row r="54" spans="2:7" ht="15.75">
      <c r="B54" s="56"/>
      <c r="C54" s="25"/>
      <c r="D54" s="25"/>
      <c r="E54" s="27"/>
      <c r="F54" s="167">
        <f>IF(AND(EXACT(D54,"CPS_5m"),EXACT(E54,"Win")),'Input Data'!E2,0)+IF(AND(EXACT(D54,"CPS_5m"),EXACT(E54,"Loss")),'Input Data'!E3,0)+IF(AND(EXACT(D54,"CPS_60s"),EXACT(E54,"Win")),'Input Data'!D2,0)+IF(AND(EXACT(D54,"CPS_60s"),EXACT(E54,"Loss")),'Input Data'!D3,0)</f>
        <v>0</v>
      </c>
      <c r="G54" s="81">
        <f>IF(AND(EXACT(D54,"CPS_5m"),EXACT(E54,"Win")),'Input Data'!G2,0)+IF(AND(EXACT(D54,"CPS_5m"),EXACT(E54,"Loss")),'Input Data'!G3,0)+IF(AND(EXACT(D54,"CPS_60s"),EXACT(E54,"Win")),'Input Data'!F2,0)+IF(AND(EXACT(D54,"CPS_60s"),EXACT(E54,"Loss")),'Input Data'!F3,0)</f>
        <v>0</v>
      </c>
    </row>
    <row r="55" spans="2:7" ht="15.75">
      <c r="B55" s="56"/>
      <c r="C55" s="25"/>
      <c r="D55" s="25"/>
      <c r="E55" s="27"/>
      <c r="F55" s="167">
        <f>IF(AND(EXACT(D55,"CPS_5m"),EXACT(E55,"Win")),'Input Data'!E2,0)+IF(AND(EXACT(D55,"CPS_5m"),EXACT(E55,"Loss")),'Input Data'!E3,0)+IF(AND(EXACT(D55,"CPS_60s"),EXACT(E55,"Win")),'Input Data'!D2,0)+IF(AND(EXACT(D55,"CPS_60s"),EXACT(E55,"Loss")),'Input Data'!D3,0)</f>
        <v>0</v>
      </c>
      <c r="G55" s="81">
        <f>IF(AND(EXACT(D55,"CPS_5m"),EXACT(E55,"Win")),'Input Data'!G2,0)+IF(AND(EXACT(D55,"CPS_5m"),EXACT(E55,"Loss")),'Input Data'!G3,0)+IF(AND(EXACT(D55,"CPS_60s"),EXACT(E55,"Win")),'Input Data'!F2,0)+IF(AND(EXACT(D55,"CPS_60s"),EXACT(E55,"Loss")),'Input Data'!F3,0)</f>
        <v>0</v>
      </c>
    </row>
    <row r="56" spans="2:7" ht="15.75">
      <c r="B56" s="56"/>
      <c r="C56" s="25"/>
      <c r="D56" s="25"/>
      <c r="E56" s="27"/>
      <c r="F56" s="167">
        <f>IF(AND(EXACT(D56,"CPS_5m"),EXACT(E56,"Win")),'Input Data'!E2,0)+IF(AND(EXACT(D56,"CPS_5m"),EXACT(E56,"Loss")),'Input Data'!E3,0)+IF(AND(EXACT(D56,"CPS_60s"),EXACT(E56,"Win")),'Input Data'!D2,0)+IF(AND(EXACT(D56,"CPS_60s"),EXACT(E56,"Loss")),'Input Data'!D3,0)</f>
        <v>0</v>
      </c>
      <c r="G56" s="81">
        <f>IF(AND(EXACT(D56,"CPS_5m"),EXACT(E56,"Win")),'Input Data'!G2,0)+IF(AND(EXACT(D56,"CPS_5m"),EXACT(E56,"Loss")),'Input Data'!G3,0)+IF(AND(EXACT(D56,"CPS_60s"),EXACT(E56,"Win")),'Input Data'!F2,0)+IF(AND(EXACT(D56,"CPS_60s"),EXACT(E56,"Loss")),'Input Data'!F3,0)</f>
        <v>0</v>
      </c>
    </row>
    <row r="57" spans="2:7" ht="15.75">
      <c r="B57" s="56"/>
      <c r="C57" s="25"/>
      <c r="D57" s="25"/>
      <c r="E57" s="27"/>
      <c r="F57" s="167">
        <f>IF(AND(EXACT(D57,"CPS_5m"),EXACT(E57,"Win")),'Input Data'!E2,0)+IF(AND(EXACT(D57,"CPS_5m"),EXACT(E57,"Loss")),'Input Data'!E3,0)+IF(AND(EXACT(D57,"CPS_60s"),EXACT(E57,"Win")),'Input Data'!D2,0)+IF(AND(EXACT(D57,"CPS_60s"),EXACT(E57,"Loss")),'Input Data'!D3,0)</f>
        <v>0</v>
      </c>
      <c r="G57" s="81">
        <f>IF(AND(EXACT(D57,"CPS_5m"),EXACT(E57,"Win")),'Input Data'!G2,0)+IF(AND(EXACT(D57,"CPS_5m"),EXACT(E57,"Loss")),'Input Data'!G3,0)+IF(AND(EXACT(D57,"CPS_60s"),EXACT(E57,"Win")),'Input Data'!F2,0)+IF(AND(EXACT(D57,"CPS_60s"),EXACT(E57,"Loss")),'Input Data'!F3,0)</f>
        <v>0</v>
      </c>
    </row>
    <row r="58" spans="2:7" ht="15.75">
      <c r="B58" s="56"/>
      <c r="C58" s="25"/>
      <c r="D58" s="25"/>
      <c r="E58" s="27"/>
      <c r="F58" s="167">
        <f>IF(AND(EXACT(D58,"CPS_5m"),EXACT(E58,"Win")),'Input Data'!E2,0)+IF(AND(EXACT(D58,"CPS_5m"),EXACT(E58,"Loss")),'Input Data'!E3,0)+IF(AND(EXACT(D58,"CPS_60s"),EXACT(E58,"Win")),'Input Data'!D2,0)+IF(AND(EXACT(D58,"CPS_60s"),EXACT(E58,"Loss")),'Input Data'!D3,0)</f>
        <v>0</v>
      </c>
      <c r="G58" s="81">
        <f>IF(AND(EXACT(D58,"CPS_5m"),EXACT(E58,"Win")),'Input Data'!G2,0)+IF(AND(EXACT(D58,"CPS_5m"),EXACT(E58,"Loss")),'Input Data'!G3,0)+IF(AND(EXACT(D58,"CPS_60s"),EXACT(E58,"Win")),'Input Data'!F2,0)+IF(AND(EXACT(D58,"CPS_60s"),EXACT(E58,"Loss")),'Input Data'!F3,0)</f>
        <v>0</v>
      </c>
    </row>
    <row r="59" spans="2:7" ht="15.75">
      <c r="B59" s="56"/>
      <c r="C59" s="25"/>
      <c r="D59" s="25"/>
      <c r="E59" s="27"/>
      <c r="F59" s="167">
        <f>IF(AND(EXACT(D59,"CPS_5m"),EXACT(E59,"Win")),'Input Data'!E2,0)+IF(AND(EXACT(D59,"CPS_5m"),EXACT(E59,"Loss")),'Input Data'!E3,0)+IF(AND(EXACT(D59,"CPS_60s"),EXACT(E59,"Win")),'Input Data'!D2,0)+IF(AND(EXACT(D59,"CPS_60s"),EXACT(E59,"Loss")),'Input Data'!D3,0)</f>
        <v>0</v>
      </c>
      <c r="G59" s="81">
        <f>IF(AND(EXACT(D59,"CPS_5m"),EXACT(E59,"Win")),'Input Data'!G2,0)+IF(AND(EXACT(D59,"CPS_5m"),EXACT(E59,"Loss")),'Input Data'!G3,0)+IF(AND(EXACT(D59,"CPS_60s"),EXACT(E59,"Win")),'Input Data'!F2,0)+IF(AND(EXACT(D59,"CPS_60s"),EXACT(E59,"Loss")),'Input Data'!F3,0)</f>
        <v>0</v>
      </c>
    </row>
    <row r="60" spans="2:7" ht="15.75">
      <c r="B60" s="56"/>
      <c r="C60" s="25"/>
      <c r="D60" s="25"/>
      <c r="E60" s="27"/>
      <c r="F60" s="167">
        <f>IF(AND(EXACT(D60,"CPS_5m"),EXACT(E60,"Win")),'Input Data'!E2,0)+IF(AND(EXACT(D60,"CPS_5m"),EXACT(E60,"Loss")),'Input Data'!E3,0)+IF(AND(EXACT(D60,"CPS_60s"),EXACT(E60,"Win")),'Input Data'!D2,0)+IF(AND(EXACT(D60,"CPS_60s"),EXACT(E60,"Loss")),'Input Data'!D3,0)</f>
        <v>0</v>
      </c>
      <c r="G60" s="81">
        <f>IF(AND(EXACT(D60,"CPS_5m"),EXACT(E60,"Win")),'Input Data'!G2,0)+IF(AND(EXACT(D60,"CPS_5m"),EXACT(E60,"Loss")),'Input Data'!G3,0)+IF(AND(EXACT(D60,"CPS_60s"),EXACT(E60,"Win")),'Input Data'!F2,0)+IF(AND(EXACT(D60,"CPS_60s"),EXACT(E60,"Loss")),'Input Data'!F3,0)</f>
        <v>0</v>
      </c>
    </row>
    <row r="61" spans="2:7" ht="15.75">
      <c r="B61" s="56"/>
      <c r="C61" s="25"/>
      <c r="D61" s="25"/>
      <c r="E61" s="27"/>
      <c r="F61" s="167">
        <f>IF(AND(EXACT(D61,"CPS_5m"),EXACT(E61,"Win")),'Input Data'!E2,0)+IF(AND(EXACT(D61,"CPS_5m"),EXACT(E61,"Loss")),'Input Data'!E3,0)+IF(AND(EXACT(D61,"CPS_60s"),EXACT(E61,"Win")),'Input Data'!D2,0)+IF(AND(EXACT(D61,"CPS_60s"),EXACT(E61,"Loss")),'Input Data'!D3,0)</f>
        <v>0</v>
      </c>
      <c r="G61" s="81">
        <f>IF(AND(EXACT(D61,"CPS_5m"),EXACT(E61,"Win")),'Input Data'!G2,0)+IF(AND(EXACT(D61,"CPS_5m"),EXACT(E61,"Loss")),'Input Data'!G3,0)+IF(AND(EXACT(D61,"CPS_60s"),EXACT(E61,"Win")),'Input Data'!F2,0)+IF(AND(EXACT(D61,"CPS_60s"),EXACT(E61,"Loss")),'Input Data'!F3,0)</f>
        <v>0</v>
      </c>
    </row>
    <row r="62" spans="2:7" ht="15.75">
      <c r="B62" s="56"/>
      <c r="C62" s="25"/>
      <c r="D62" s="25"/>
      <c r="E62" s="27"/>
      <c r="F62" s="167">
        <f>IF(AND(EXACT(D62,"CPS_5m"),EXACT(E62,"Win")),'Input Data'!E2,0)+IF(AND(EXACT(D62,"CPS_5m"),EXACT(E62,"Loss")),'Input Data'!E3,0)+IF(AND(EXACT(D62,"CPS_60s"),EXACT(E62,"Win")),'Input Data'!D2,0)+IF(AND(EXACT(D62,"CPS_60s"),EXACT(E62,"Loss")),'Input Data'!D3,0)</f>
        <v>0</v>
      </c>
      <c r="G62" s="81">
        <f>IF(AND(EXACT(D62,"CPS_5m"),EXACT(E62,"Win")),'Input Data'!G2,0)+IF(AND(EXACT(D62,"CPS_5m"),EXACT(E62,"Loss")),'Input Data'!G3,0)+IF(AND(EXACT(D62,"CPS_60s"),EXACT(E62,"Win")),'Input Data'!F2,0)+IF(AND(EXACT(D62,"CPS_60s"),EXACT(E62,"Loss")),'Input Data'!F3,0)</f>
        <v>0</v>
      </c>
    </row>
    <row r="63" spans="2:7" ht="15.75">
      <c r="B63" s="56"/>
      <c r="C63" s="25"/>
      <c r="D63" s="25"/>
      <c r="E63" s="27"/>
      <c r="F63" s="167">
        <f>IF(AND(EXACT(D63,"CPS_5m"),EXACT(E63,"Win")),'Input Data'!E2,0)+IF(AND(EXACT(D63,"CPS_5m"),EXACT(E63,"Loss")),'Input Data'!E3,0)+IF(AND(EXACT(D63,"CPS_60s"),EXACT(E63,"Win")),'Input Data'!D2,0)+IF(AND(EXACT(D63,"CPS_60s"),EXACT(E63,"Loss")),'Input Data'!D3,0)</f>
        <v>0</v>
      </c>
      <c r="G63" s="81">
        <f>IF(AND(EXACT(D63,"CPS_5m"),EXACT(E63,"Win")),'Input Data'!G2,0)+IF(AND(EXACT(D63,"CPS_5m"),EXACT(E63,"Loss")),'Input Data'!G3,0)+IF(AND(EXACT(D63,"CPS_60s"),EXACT(E63,"Win")),'Input Data'!F2,0)+IF(AND(EXACT(D63,"CPS_60s"),EXACT(E63,"Loss")),'Input Data'!F3,0)</f>
        <v>0</v>
      </c>
    </row>
    <row r="64" spans="2:7" ht="15.75">
      <c r="B64" s="56"/>
      <c r="C64" s="25"/>
      <c r="D64" s="25"/>
      <c r="E64" s="27"/>
      <c r="F64" s="167">
        <f>IF(AND(EXACT(D64,"CPS_5m"),EXACT(E64,"Win")),'Input Data'!E2,0)+IF(AND(EXACT(D64,"CPS_5m"),EXACT(E64,"Loss")),'Input Data'!E3,0)+IF(AND(EXACT(D64,"CPS_60s"),EXACT(E64,"Win")),'Input Data'!D2,0)+IF(AND(EXACT(D64,"CPS_60s"),EXACT(E64,"Loss")),'Input Data'!D3,0)</f>
        <v>0</v>
      </c>
      <c r="G64" s="81">
        <f>IF(AND(EXACT(D64,"CPS_5m"),EXACT(E64,"Win")),'Input Data'!G2,0)+IF(AND(EXACT(D64,"CPS_5m"),EXACT(E64,"Loss")),'Input Data'!G3,0)+IF(AND(EXACT(D64,"CPS_60s"),EXACT(E64,"Win")),'Input Data'!F2,0)+IF(AND(EXACT(D64,"CPS_60s"),EXACT(E64,"Loss")),'Input Data'!F3,0)</f>
        <v>0</v>
      </c>
    </row>
    <row r="65" spans="2:7" ht="15.75">
      <c r="B65" s="56"/>
      <c r="C65" s="25"/>
      <c r="D65" s="25"/>
      <c r="E65" s="27"/>
      <c r="F65" s="167">
        <f>IF(AND(EXACT(D65,"CPS_5m"),EXACT(E65,"Win")),'Input Data'!E2,0)+IF(AND(EXACT(D65,"CPS_5m"),EXACT(E65,"Loss")),'Input Data'!E3,0)+IF(AND(EXACT(D65,"CPS_60s"),EXACT(E65,"Win")),'Input Data'!D2,0)+IF(AND(EXACT(D65,"CPS_60s"),EXACT(E65,"Loss")),'Input Data'!D3,0)</f>
        <v>0</v>
      </c>
      <c r="G65" s="81">
        <f>IF(AND(EXACT(D65,"CPS_5m"),EXACT(E65,"Win")),'Input Data'!G2,0)+IF(AND(EXACT(D65,"CPS_5m"),EXACT(E65,"Loss")),'Input Data'!G3,0)+IF(AND(EXACT(D65,"CPS_60s"),EXACT(E65,"Win")),'Input Data'!F2,0)+IF(AND(EXACT(D65,"CPS_60s"),EXACT(E65,"Loss")),'Input Data'!F3,0)</f>
        <v>0</v>
      </c>
    </row>
    <row r="66" spans="2:7" ht="15.75">
      <c r="B66" s="56"/>
      <c r="C66" s="25"/>
      <c r="D66" s="25"/>
      <c r="E66" s="27"/>
      <c r="F66" s="167">
        <f>IF(AND(EXACT(D66,"CPS_5m"),EXACT(E66,"Win")),'Input Data'!E2,0)+IF(AND(EXACT(D66,"CPS_5m"),EXACT(E66,"Loss")),'Input Data'!E3,0)+IF(AND(EXACT(D66,"CPS_60s"),EXACT(E66,"Win")),'Input Data'!D2,0)+IF(AND(EXACT(D66,"CPS_60s"),EXACT(E66,"Loss")),'Input Data'!D3,0)</f>
        <v>0</v>
      </c>
      <c r="G66" s="81">
        <f>IF(AND(EXACT(D66,"CPS_5m"),EXACT(E66,"Win")),'Input Data'!G2,0)+IF(AND(EXACT(D66,"CPS_5m"),EXACT(E66,"Loss")),'Input Data'!G3,0)+IF(AND(EXACT(D66,"CPS_60s"),EXACT(E66,"Win")),'Input Data'!F2,0)+IF(AND(EXACT(D66,"CPS_60s"),EXACT(E66,"Loss")),'Input Data'!F3,0)</f>
        <v>0</v>
      </c>
    </row>
    <row r="67" spans="2:7" ht="15.75">
      <c r="B67" s="56"/>
      <c r="C67" s="25"/>
      <c r="D67" s="25"/>
      <c r="E67" s="27"/>
      <c r="F67" s="167">
        <f>IF(AND(EXACT(D67,"CPS_5m"),EXACT(E67,"Win")),'Input Data'!E2,0)+IF(AND(EXACT(D67,"CPS_5m"),EXACT(E67,"Loss")),'Input Data'!E3,0)+IF(AND(EXACT(D67,"CPS_60s"),EXACT(E67,"Win")),'Input Data'!D2,0)+IF(AND(EXACT(D67,"CPS_60s"),EXACT(E67,"Loss")),'Input Data'!D3,0)</f>
        <v>0</v>
      </c>
      <c r="G67" s="81">
        <f>IF(AND(EXACT(D67,"CPS_5m"),EXACT(E67,"Win")),'Input Data'!G2,0)+IF(AND(EXACT(D67,"CPS_5m"),EXACT(E67,"Loss")),'Input Data'!G3,0)+IF(AND(EXACT(D67,"CPS_60s"),EXACT(E67,"Win")),'Input Data'!F2,0)+IF(AND(EXACT(D67,"CPS_60s"),EXACT(E67,"Loss")),'Input Data'!F3,0)</f>
        <v>0</v>
      </c>
    </row>
    <row r="68" spans="2:7" ht="15.75">
      <c r="B68" s="56"/>
      <c r="C68" s="25"/>
      <c r="D68" s="25"/>
      <c r="E68" s="27"/>
      <c r="F68" s="167">
        <f>IF(AND(EXACT(D68,"CPS_5m"),EXACT(E68,"Win")),'Input Data'!E2,0)+IF(AND(EXACT(D68,"CPS_5m"),EXACT(E68,"Loss")),'Input Data'!E3,0)+IF(AND(EXACT(D68,"CPS_60s"),EXACT(E68,"Win")),'Input Data'!D2,0)+IF(AND(EXACT(D68,"CPS_60s"),EXACT(E68,"Loss")),'Input Data'!D3,0)</f>
        <v>0</v>
      </c>
      <c r="G68" s="81">
        <f>IF(AND(EXACT(D68,"CPS_5m"),EXACT(E68,"Win")),'Input Data'!G2,0)+IF(AND(EXACT(D68,"CPS_5m"),EXACT(E68,"Loss")),'Input Data'!G3,0)+IF(AND(EXACT(D68,"CPS_60s"),EXACT(E68,"Win")),'Input Data'!F2,0)+IF(AND(EXACT(D68,"CPS_60s"),EXACT(E68,"Loss")),'Input Data'!F3,0)</f>
        <v>0</v>
      </c>
    </row>
    <row r="69" spans="2:7" ht="15.75">
      <c r="B69" s="56"/>
      <c r="C69" s="25"/>
      <c r="D69" s="25"/>
      <c r="E69" s="27"/>
      <c r="F69" s="167">
        <f>IF(AND(EXACT(D69,"CPS_5m"),EXACT(E69,"Win")),'Input Data'!E2,0)+IF(AND(EXACT(D69,"CPS_5m"),EXACT(E69,"Loss")),'Input Data'!E3,0)+IF(AND(EXACT(D69,"CPS_60s"),EXACT(E69,"Win")),'Input Data'!D2,0)+IF(AND(EXACT(D69,"CPS_60s"),EXACT(E69,"Loss")),'Input Data'!D3,0)</f>
        <v>0</v>
      </c>
      <c r="G69" s="81">
        <f>IF(AND(EXACT(D69,"CPS_5m"),EXACT(E69,"Win")),'Input Data'!G2,0)+IF(AND(EXACT(D69,"CPS_5m"),EXACT(E69,"Loss")),'Input Data'!G3,0)+IF(AND(EXACT(D69,"CPS_60s"),EXACT(E69,"Win")),'Input Data'!F2,0)+IF(AND(EXACT(D69,"CPS_60s"),EXACT(E69,"Loss")),'Input Data'!F3,0)</f>
        <v>0</v>
      </c>
    </row>
    <row r="70" spans="2:7" ht="15.75">
      <c r="B70" s="56"/>
      <c r="C70" s="25"/>
      <c r="D70" s="25"/>
      <c r="E70" s="27"/>
      <c r="F70" s="167">
        <f>IF(AND(EXACT(D70,"CPS_5m"),EXACT(E70,"Win")),'Input Data'!E2,0)+IF(AND(EXACT(D70,"CPS_5m"),EXACT(E70,"Loss")),'Input Data'!E3,0)+IF(AND(EXACT(D70,"CPS_60s"),EXACT(E70,"Win")),'Input Data'!D2,0)+IF(AND(EXACT(D70,"CPS_60s"),EXACT(E70,"Loss")),'Input Data'!D3,0)</f>
        <v>0</v>
      </c>
      <c r="G70" s="81">
        <f>IF(AND(EXACT(D70,"CPS_5m"),EXACT(E70,"Win")),'Input Data'!G2,0)+IF(AND(EXACT(D70,"CPS_5m"),EXACT(E70,"Loss")),'Input Data'!G3,0)+IF(AND(EXACT(D70,"CPS_60s"),EXACT(E70,"Win")),'Input Data'!F2,0)+IF(AND(EXACT(D70,"CPS_60s"),EXACT(E70,"Loss")),'Input Data'!F3,0)</f>
        <v>0</v>
      </c>
    </row>
    <row r="71" spans="2:7" ht="15.75">
      <c r="B71" s="56"/>
      <c r="C71" s="25"/>
      <c r="D71" s="25"/>
      <c r="E71" s="27"/>
      <c r="F71" s="167">
        <f>IF(AND(EXACT(D71,"CPS_5m"),EXACT(E71,"Win")),'Input Data'!E2,0)+IF(AND(EXACT(D71,"CPS_5m"),EXACT(E71,"Loss")),'Input Data'!E3,0)+IF(AND(EXACT(D71,"CPS_60s"),EXACT(E71,"Win")),'Input Data'!D2,0)+IF(AND(EXACT(D71,"CPS_60s"),EXACT(E71,"Loss")),'Input Data'!D3,0)</f>
        <v>0</v>
      </c>
      <c r="G71" s="81">
        <f>IF(AND(EXACT(D71,"CPS_5m"),EXACT(E71,"Win")),'Input Data'!G2,0)+IF(AND(EXACT(D71,"CPS_5m"),EXACT(E71,"Loss")),'Input Data'!G3,0)+IF(AND(EXACT(D71,"CPS_60s"),EXACT(E71,"Win")),'Input Data'!F2,0)+IF(AND(EXACT(D71,"CPS_60s"),EXACT(E71,"Loss")),'Input Data'!F3,0)</f>
        <v>0</v>
      </c>
    </row>
    <row r="72" spans="2:7" ht="15.75">
      <c r="B72" s="56"/>
      <c r="C72" s="25"/>
      <c r="D72" s="25"/>
      <c r="E72" s="27"/>
      <c r="F72" s="167">
        <f>IF(AND(EXACT(D72,"CPS_5m"),EXACT(E72,"Win")),'Input Data'!E2,0)+IF(AND(EXACT(D72,"CPS_5m"),EXACT(E72,"Loss")),'Input Data'!E3,0)+IF(AND(EXACT(D72,"CPS_60s"),EXACT(E72,"Win")),'Input Data'!D2,0)+IF(AND(EXACT(D72,"CPS_60s"),EXACT(E72,"Loss")),'Input Data'!D3,0)</f>
        <v>0</v>
      </c>
      <c r="G72" s="81">
        <f>IF(AND(EXACT(D72,"CPS_5m"),EXACT(E72,"Win")),'Input Data'!G2,0)+IF(AND(EXACT(D72,"CPS_5m"),EXACT(E72,"Loss")),'Input Data'!G3,0)+IF(AND(EXACT(D72,"CPS_60s"),EXACT(E72,"Win")),'Input Data'!F2,0)+IF(AND(EXACT(D72,"CPS_60s"),EXACT(E72,"Loss")),'Input Data'!F3,0)</f>
        <v>0</v>
      </c>
    </row>
    <row r="73" spans="2:7" ht="15.75">
      <c r="B73" s="56"/>
      <c r="C73" s="25"/>
      <c r="D73" s="25"/>
      <c r="E73" s="27"/>
      <c r="F73" s="167">
        <f>IF(AND(EXACT(D73,"CPS_5m"),EXACT(E73,"Win")),'Input Data'!E2,0)+IF(AND(EXACT(D73,"CPS_5m"),EXACT(E73,"Loss")),'Input Data'!E3,0)+IF(AND(EXACT(D73,"CPS_60s"),EXACT(E73,"Win")),'Input Data'!D2,0)+IF(AND(EXACT(D73,"CPS_60s"),EXACT(E73,"Loss")),'Input Data'!D3,0)</f>
        <v>0</v>
      </c>
      <c r="G73" s="81">
        <f>IF(AND(EXACT(D73,"CPS_5m"),EXACT(E73,"Win")),'Input Data'!G2,0)+IF(AND(EXACT(D73,"CPS_5m"),EXACT(E73,"Loss")),'Input Data'!G3,0)+IF(AND(EXACT(D73,"CPS_60s"),EXACT(E73,"Win")),'Input Data'!F2,0)+IF(AND(EXACT(D73,"CPS_60s"),EXACT(E73,"Loss")),'Input Data'!F3,0)</f>
        <v>0</v>
      </c>
    </row>
    <row r="74" spans="2:7" ht="15.75">
      <c r="B74" s="56"/>
      <c r="C74" s="25"/>
      <c r="D74" s="25"/>
      <c r="E74" s="27"/>
      <c r="F74" s="167">
        <f>IF(AND(EXACT(D74,"CPS_5m"),EXACT(E74,"Win")),'Input Data'!E2,0)+IF(AND(EXACT(D74,"CPS_5m"),EXACT(E74,"Loss")),'Input Data'!E3,0)+IF(AND(EXACT(D74,"CPS_60s"),EXACT(E74,"Win")),'Input Data'!D2,0)+IF(AND(EXACT(D74,"CPS_60s"),EXACT(E74,"Loss")),'Input Data'!D3,0)</f>
        <v>0</v>
      </c>
      <c r="G74" s="81">
        <f>IF(AND(EXACT(D74,"CPS_5m"),EXACT(E74,"Win")),'Input Data'!G2,0)+IF(AND(EXACT(D74,"CPS_5m"),EXACT(E74,"Loss")),'Input Data'!G3,0)+IF(AND(EXACT(D74,"CPS_60s"),EXACT(E74,"Win")),'Input Data'!F2,0)+IF(AND(EXACT(D74,"CPS_60s"),EXACT(E74,"Loss")),'Input Data'!F3,0)</f>
        <v>0</v>
      </c>
    </row>
    <row r="75" spans="2:7" ht="15.75">
      <c r="B75" s="56"/>
      <c r="C75" s="25"/>
      <c r="D75" s="25"/>
      <c r="E75" s="27"/>
      <c r="F75" s="167">
        <f>IF(AND(EXACT(D75,"CPS_5m"),EXACT(E75,"Win")),'Input Data'!E2,0)+IF(AND(EXACT(D75,"CPS_5m"),EXACT(E75,"Loss")),'Input Data'!E3,0)+IF(AND(EXACT(D75,"CPS_60s"),EXACT(E75,"Win")),'Input Data'!D2,0)+IF(AND(EXACT(D75,"CPS_60s"),EXACT(E75,"Loss")),'Input Data'!D3,0)</f>
        <v>0</v>
      </c>
      <c r="G75" s="81">
        <f>IF(AND(EXACT(D75,"CPS_5m"),EXACT(E75,"Win")),'Input Data'!G2,0)+IF(AND(EXACT(D75,"CPS_5m"),EXACT(E75,"Loss")),'Input Data'!G3,0)+IF(AND(EXACT(D75,"CPS_60s"),EXACT(E75,"Win")),'Input Data'!F2,0)+IF(AND(EXACT(D75,"CPS_60s"),EXACT(E75,"Loss")),'Input Data'!F3,0)</f>
        <v>0</v>
      </c>
    </row>
    <row r="76" spans="2:7" ht="15.75">
      <c r="B76" s="56"/>
      <c r="C76" s="25"/>
      <c r="D76" s="25"/>
      <c r="E76" s="27"/>
      <c r="F76" s="167">
        <f>IF(AND(EXACT(D76,"CPS_5m"),EXACT(E76,"Win")),'Input Data'!E2,0)+IF(AND(EXACT(D76,"CPS_5m"),EXACT(E76,"Loss")),'Input Data'!E3,0)+IF(AND(EXACT(D76,"CPS_60s"),EXACT(E76,"Win")),'Input Data'!D2,0)+IF(AND(EXACT(D76,"CPS_60s"),EXACT(E76,"Loss")),'Input Data'!D3,0)</f>
        <v>0</v>
      </c>
      <c r="G76" s="81">
        <f>IF(AND(EXACT(D76,"CPS_5m"),EXACT(E76,"Win")),'Input Data'!G2,0)+IF(AND(EXACT(D76,"CPS_5m"),EXACT(E76,"Loss")),'Input Data'!G3,0)+IF(AND(EXACT(D76,"CPS_60s"),EXACT(E76,"Win")),'Input Data'!F2,0)+IF(AND(EXACT(D76,"CPS_60s"),EXACT(E76,"Loss")),'Input Data'!F3,0)</f>
        <v>0</v>
      </c>
    </row>
    <row r="77" spans="2:7" ht="15.75">
      <c r="B77" s="56"/>
      <c r="C77" s="25"/>
      <c r="D77" s="25"/>
      <c r="E77" s="27"/>
      <c r="F77" s="167">
        <f>IF(AND(EXACT(D77,"CPS_5m"),EXACT(E77,"Win")),'Input Data'!E2,0)+IF(AND(EXACT(D77,"CPS_5m"),EXACT(E77,"Loss")),'Input Data'!E3,0)+IF(AND(EXACT(D77,"CPS_60s"),EXACT(E77,"Win")),'Input Data'!D2,0)+IF(AND(EXACT(D77,"CPS_60s"),EXACT(E77,"Loss")),'Input Data'!D3,0)</f>
        <v>0</v>
      </c>
      <c r="G77" s="81">
        <f>IF(AND(EXACT(D77,"CPS_5m"),EXACT(E77,"Win")),'Input Data'!G2,0)+IF(AND(EXACT(D77,"CPS_5m"),EXACT(E77,"Loss")),'Input Data'!G3,0)+IF(AND(EXACT(D77,"CPS_60s"),EXACT(E77,"Win")),'Input Data'!F2,0)+IF(AND(EXACT(D77,"CPS_60s"),EXACT(E77,"Loss")),'Input Data'!F3,0)</f>
        <v>0</v>
      </c>
    </row>
    <row r="78" spans="2:7" ht="15.75">
      <c r="B78" s="56"/>
      <c r="C78" s="25"/>
      <c r="D78" s="25"/>
      <c r="E78" s="27"/>
      <c r="F78" s="167">
        <f>IF(AND(EXACT(D78,"CPS_5m"),EXACT(E78,"Win")),'Input Data'!E2,0)+IF(AND(EXACT(D78,"CPS_5m"),EXACT(E78,"Loss")),'Input Data'!E3,0)+IF(AND(EXACT(D78,"CPS_60s"),EXACT(E78,"Win")),'Input Data'!D2,0)+IF(AND(EXACT(D78,"CPS_60s"),EXACT(E78,"Loss")),'Input Data'!D3,0)</f>
        <v>0</v>
      </c>
      <c r="G78" s="81">
        <f>IF(AND(EXACT(D78,"CPS_5m"),EXACT(E78,"Win")),'Input Data'!G2,0)+IF(AND(EXACT(D78,"CPS_5m"),EXACT(E78,"Loss")),'Input Data'!G3,0)+IF(AND(EXACT(D78,"CPS_60s"),EXACT(E78,"Win")),'Input Data'!F2,0)+IF(AND(EXACT(D78,"CPS_60s"),EXACT(E78,"Loss")),'Input Data'!F3,0)</f>
        <v>0</v>
      </c>
    </row>
    <row r="79" spans="2:7" ht="15.75">
      <c r="B79" s="56"/>
      <c r="C79" s="25"/>
      <c r="D79" s="25"/>
      <c r="E79" s="27"/>
      <c r="F79" s="167">
        <f>IF(AND(EXACT(D79,"CPS_5m"),EXACT(E79,"Win")),'Input Data'!E2,0)+IF(AND(EXACT(D79,"CPS_5m"),EXACT(E79,"Loss")),'Input Data'!E3,0)+IF(AND(EXACT(D79,"CPS_60s"),EXACT(E79,"Win")),'Input Data'!D2,0)+IF(AND(EXACT(D79,"CPS_60s"),EXACT(E79,"Loss")),'Input Data'!D3,0)</f>
        <v>0</v>
      </c>
      <c r="G79" s="81">
        <f>IF(AND(EXACT(D79,"CPS_5m"),EXACT(E79,"Win")),'Input Data'!G2,0)+IF(AND(EXACT(D79,"CPS_5m"),EXACT(E79,"Loss")),'Input Data'!G3,0)+IF(AND(EXACT(D79,"CPS_60s"),EXACT(E79,"Win")),'Input Data'!F2,0)+IF(AND(EXACT(D79,"CPS_60s"),EXACT(E79,"Loss")),'Input Data'!F3,0)</f>
        <v>0</v>
      </c>
    </row>
    <row r="80" spans="2:7" ht="15.75">
      <c r="B80" s="56"/>
      <c r="C80" s="25"/>
      <c r="D80" s="25"/>
      <c r="E80" s="27"/>
      <c r="F80" s="167">
        <f>IF(AND(EXACT(D80,"CPS_5m"),EXACT(E80,"Win")),'Input Data'!E2,0)+IF(AND(EXACT(D80,"CPS_5m"),EXACT(E80,"Loss")),'Input Data'!E3,0)+IF(AND(EXACT(D80,"CPS_60s"),EXACT(E80,"Win")),'Input Data'!D2,0)+IF(AND(EXACT(D80,"CPS_60s"),EXACT(E80,"Loss")),'Input Data'!D3,0)</f>
        <v>0</v>
      </c>
      <c r="G80" s="81">
        <f>IF(AND(EXACT(D80,"CPS_5m"),EXACT(E80,"Win")),'Input Data'!G2,0)+IF(AND(EXACT(D80,"CPS_5m"),EXACT(E80,"Loss")),'Input Data'!G3,0)+IF(AND(EXACT(D80,"CPS_60s"),EXACT(E80,"Win")),'Input Data'!F2,0)+IF(AND(EXACT(D80,"CPS_60s"),EXACT(E80,"Loss")),'Input Data'!F3,0)</f>
        <v>0</v>
      </c>
    </row>
    <row r="81" spans="2:7" ht="15.75">
      <c r="B81" s="56"/>
      <c r="C81" s="25"/>
      <c r="D81" s="25"/>
      <c r="E81" s="27"/>
      <c r="F81" s="167">
        <f>IF(AND(EXACT(D81,"CPS_5m"),EXACT(E81,"Win")),'Input Data'!E2,0)+IF(AND(EXACT(D81,"CPS_5m"),EXACT(E81,"Loss")),'Input Data'!E3,0)+IF(AND(EXACT(D81,"CPS_60s"),EXACT(E81,"Win")),'Input Data'!D2,0)+IF(AND(EXACT(D81,"CPS_60s"),EXACT(E81,"Loss")),'Input Data'!D3,0)</f>
        <v>0</v>
      </c>
      <c r="G81" s="81">
        <f>IF(AND(EXACT(D81,"CPS_5m"),EXACT(E81,"Win")),'Input Data'!G2,0)+IF(AND(EXACT(D81,"CPS_5m"),EXACT(E81,"Loss")),'Input Data'!G3,0)+IF(AND(EXACT(D81,"CPS_60s"),EXACT(E81,"Win")),'Input Data'!F2,0)+IF(AND(EXACT(D81,"CPS_60s"),EXACT(E81,"Loss")),'Input Data'!F3,0)</f>
        <v>0</v>
      </c>
    </row>
    <row r="82" spans="2:7" ht="15.75">
      <c r="B82" s="56"/>
      <c r="C82" s="25"/>
      <c r="D82" s="25"/>
      <c r="E82" s="27"/>
      <c r="F82" s="167">
        <f>IF(AND(EXACT(D82,"CPS_5m"),EXACT(E82,"Win")),'Input Data'!E2,0)+IF(AND(EXACT(D82,"CPS_5m"),EXACT(E82,"Loss")),'Input Data'!E3,0)+IF(AND(EXACT(D82,"CPS_60s"),EXACT(E82,"Win")),'Input Data'!D2,0)+IF(AND(EXACT(D82,"CPS_60s"),EXACT(E82,"Loss")),'Input Data'!D3,0)</f>
        <v>0</v>
      </c>
      <c r="G82" s="81">
        <f>IF(AND(EXACT(D82,"CPS_5m"),EXACT(E82,"Win")),'Input Data'!G2,0)+IF(AND(EXACT(D82,"CPS_5m"),EXACT(E82,"Loss")),'Input Data'!G3,0)+IF(AND(EXACT(D82,"CPS_60s"),EXACT(E82,"Win")),'Input Data'!F2,0)+IF(AND(EXACT(D82,"CPS_60s"),EXACT(E82,"Loss")),'Input Data'!F3,0)</f>
        <v>0</v>
      </c>
    </row>
    <row r="83" spans="2:7" ht="15.75">
      <c r="B83" s="56"/>
      <c r="C83" s="25"/>
      <c r="D83" s="25"/>
      <c r="E83" s="27"/>
      <c r="F83" s="167">
        <f>IF(AND(EXACT(D83,"CPS_5m"),EXACT(E83,"Win")),'Input Data'!E2,0)+IF(AND(EXACT(D83,"CPS_5m"),EXACT(E83,"Loss")),'Input Data'!E3,0)+IF(AND(EXACT(D83,"CPS_60s"),EXACT(E83,"Win")),'Input Data'!D2,0)+IF(AND(EXACT(D83,"CPS_60s"),EXACT(E83,"Loss")),'Input Data'!D3,0)</f>
        <v>0</v>
      </c>
      <c r="G83" s="81">
        <f>IF(AND(EXACT(D83,"CPS_5m"),EXACT(E83,"Win")),'Input Data'!G2,0)+IF(AND(EXACT(D83,"CPS_5m"),EXACT(E83,"Loss")),'Input Data'!G3,0)+IF(AND(EXACT(D83,"CPS_60s"),EXACT(E83,"Win")),'Input Data'!F2,0)+IF(AND(EXACT(D83,"CPS_60s"),EXACT(E83,"Loss")),'Input Data'!F3,0)</f>
        <v>0</v>
      </c>
    </row>
    <row r="84" spans="2:7" ht="15.75">
      <c r="B84" s="56"/>
      <c r="C84" s="25"/>
      <c r="D84" s="25"/>
      <c r="E84" s="27"/>
      <c r="F84" s="167">
        <f>IF(AND(EXACT(D84,"CPS_5m"),EXACT(E84,"Win")),'Input Data'!E2,0)+IF(AND(EXACT(D84,"CPS_5m"),EXACT(E84,"Loss")),'Input Data'!E3,0)+IF(AND(EXACT(D84,"CPS_60s"),EXACT(E84,"Win")),'Input Data'!D2,0)+IF(AND(EXACT(D84,"CPS_60s"),EXACT(E84,"Loss")),'Input Data'!D3,0)</f>
        <v>0</v>
      </c>
      <c r="G84" s="81">
        <f>IF(AND(EXACT(D84,"CPS_5m"),EXACT(E84,"Win")),'Input Data'!G2,0)+IF(AND(EXACT(D84,"CPS_5m"),EXACT(E84,"Loss")),'Input Data'!G3,0)+IF(AND(EXACT(D84,"CPS_60s"),EXACT(E84,"Win")),'Input Data'!F2,0)+IF(AND(EXACT(D84,"CPS_60s"),EXACT(E84,"Loss")),'Input Data'!F3,0)</f>
        <v>0</v>
      </c>
    </row>
    <row r="85" spans="2:7" ht="15.75">
      <c r="B85" s="56"/>
      <c r="C85" s="25"/>
      <c r="D85" s="25"/>
      <c r="E85" s="27"/>
      <c r="F85" s="167">
        <f>IF(AND(EXACT(D85,"CPS_5m"),EXACT(E85,"Win")),'Input Data'!E2,0)+IF(AND(EXACT(D85,"CPS_5m"),EXACT(E85,"Loss")),'Input Data'!E3,0)+IF(AND(EXACT(D85,"CPS_60s"),EXACT(E85,"Win")),'Input Data'!D2,0)+IF(AND(EXACT(D85,"CPS_60s"),EXACT(E85,"Loss")),'Input Data'!D3,0)</f>
        <v>0</v>
      </c>
      <c r="G85" s="81">
        <f>IF(AND(EXACT(D85,"CPS_5m"),EXACT(E85,"Win")),'Input Data'!G2,0)+IF(AND(EXACT(D85,"CPS_5m"),EXACT(E85,"Loss")),'Input Data'!G3,0)+IF(AND(EXACT(D85,"CPS_60s"),EXACT(E85,"Win")),'Input Data'!F2,0)+IF(AND(EXACT(D85,"CPS_60s"),EXACT(E85,"Loss")),'Input Data'!F3,0)</f>
        <v>0</v>
      </c>
    </row>
    <row r="86" spans="2:7" ht="15.75">
      <c r="B86" s="56"/>
      <c r="C86" s="25"/>
      <c r="D86" s="25"/>
      <c r="E86" s="27"/>
      <c r="F86" s="167">
        <f>IF(AND(EXACT(D86,"CPS_5m"),EXACT(E86,"Win")),'Input Data'!E2,0)+IF(AND(EXACT(D86,"CPS_5m"),EXACT(E86,"Loss")),'Input Data'!E3,0)+IF(AND(EXACT(D86,"CPS_60s"),EXACT(E86,"Win")),'Input Data'!D2,0)+IF(AND(EXACT(D86,"CPS_60s"),EXACT(E86,"Loss")),'Input Data'!D3,0)</f>
        <v>0</v>
      </c>
      <c r="G86" s="81">
        <f>IF(AND(EXACT(D86,"CPS_5m"),EXACT(E86,"Win")),'Input Data'!G2,0)+IF(AND(EXACT(D86,"CPS_5m"),EXACT(E86,"Loss")),'Input Data'!G3,0)+IF(AND(EXACT(D86,"CPS_60s"),EXACT(E86,"Win")),'Input Data'!F2,0)+IF(AND(EXACT(D86,"CPS_60s"),EXACT(E86,"Loss")),'Input Data'!F3,0)</f>
        <v>0</v>
      </c>
    </row>
    <row r="87" spans="2:7" ht="15.75">
      <c r="B87" s="57"/>
      <c r="C87" s="26"/>
      <c r="D87" s="26"/>
      <c r="E87" s="27"/>
      <c r="F87" s="167">
        <f>IF(AND(EXACT(D87,"CPS_5m"),EXACT(E87,"Win")),'Input Data'!E2,0)+IF(AND(EXACT(D87,"CPS_5m"),EXACT(E87,"Loss")),'Input Data'!E3,0)+IF(AND(EXACT(D87,"CPS_60s"),EXACT(E87,"Win")),'Input Data'!D2,0)+IF(AND(EXACT(D87,"CPS_60s"),EXACT(E87,"Loss")),'Input Data'!D3,0)</f>
        <v>0</v>
      </c>
      <c r="G87" s="81">
        <f>IF(AND(EXACT(D87,"CPS_5m"),EXACT(E87,"Win")),'Input Data'!G2,0)+IF(AND(EXACT(D87,"CPS_5m"),EXACT(E87,"Loss")),'Input Data'!G3,0)+IF(AND(EXACT(D87,"CPS_60s"),EXACT(E87,"Win")),'Input Data'!F2,0)+IF(AND(EXACT(D87,"CPS_60s"),EXACT(E87,"Loss")),'Input Data'!F3,0)</f>
        <v>0</v>
      </c>
    </row>
    <row r="88" spans="2:7" ht="15.75">
      <c r="B88" s="56"/>
      <c r="C88" s="25"/>
      <c r="D88" s="25"/>
      <c r="E88" s="27"/>
      <c r="F88" s="167">
        <f>IF(AND(EXACT(D88,"CPS_5m"),EXACT(E88,"Win")),'Input Data'!E2,0)+IF(AND(EXACT(D88,"CPS_5m"),EXACT(E88,"Loss")),'Input Data'!E3,0)+IF(AND(EXACT(D88,"CPS_60s"),EXACT(E88,"Win")),'Input Data'!D2,0)+IF(AND(EXACT(D88,"CPS_60s"),EXACT(E88,"Loss")),'Input Data'!D3,0)</f>
        <v>0</v>
      </c>
      <c r="G88" s="81">
        <f>IF(AND(EXACT(D88,"CPS_5m"),EXACT(E88,"Win")),'Input Data'!G2,0)+IF(AND(EXACT(D88,"CPS_5m"),EXACT(E88,"Loss")),'Input Data'!G3,0)+IF(AND(EXACT(D88,"CPS_60s"),EXACT(E88,"Win")),'Input Data'!F2,0)+IF(AND(EXACT(D88,"CPS_60s"),EXACT(E88,"Loss")),'Input Data'!F3,0)</f>
        <v>0</v>
      </c>
    </row>
    <row r="89" spans="2:7" ht="15.75">
      <c r="B89" s="56"/>
      <c r="C89" s="25"/>
      <c r="D89" s="25"/>
      <c r="E89" s="27"/>
      <c r="F89" s="167">
        <f>IF(AND(EXACT(D89,"CPS_5m"),EXACT(E89,"Win")),'Input Data'!E2,0)+IF(AND(EXACT(D89,"CPS_5m"),EXACT(E89,"Loss")),'Input Data'!E3,0)+IF(AND(EXACT(D89,"CPS_60s"),EXACT(E89,"Win")),'Input Data'!D2,0)+IF(AND(EXACT(D89,"CPS_60s"),EXACT(E89,"Loss")),'Input Data'!D3,0)</f>
        <v>0</v>
      </c>
      <c r="G89" s="81">
        <f>IF(AND(EXACT(D89,"CPS_5m"),EXACT(E89,"Win")),'Input Data'!G2,0)+IF(AND(EXACT(D89,"CPS_5m"),EXACT(E89,"Loss")),'Input Data'!G3,0)+IF(AND(EXACT(D89,"CPS_60s"),EXACT(E89,"Win")),'Input Data'!F2,0)+IF(AND(EXACT(D89,"CPS_60s"),EXACT(E89,"Loss")),'Input Data'!F3,0)</f>
        <v>0</v>
      </c>
    </row>
    <row r="90" spans="2:7" ht="15.75">
      <c r="B90" s="56"/>
      <c r="C90" s="25"/>
      <c r="D90" s="25"/>
      <c r="E90" s="27"/>
      <c r="F90" s="167">
        <f>IF(AND(EXACT(D90,"CPS_5m"),EXACT(E90,"Win")),'Input Data'!E2,0)+IF(AND(EXACT(D90,"CPS_5m"),EXACT(E90,"Loss")),'Input Data'!E3,0)+IF(AND(EXACT(D90,"CPS_60s"),EXACT(E90,"Win")),'Input Data'!D2,0)+IF(AND(EXACT(D90,"CPS_60s"),EXACT(E90,"Loss")),'Input Data'!D3,0)</f>
        <v>0</v>
      </c>
      <c r="G90" s="81">
        <f>IF(AND(EXACT(D90,"CPS_5m"),EXACT(E90,"Win")),'Input Data'!G2,0)+IF(AND(EXACT(D90,"CPS_5m"),EXACT(E90,"Loss")),'Input Data'!G3,0)+IF(AND(EXACT(D90,"CPS_60s"),EXACT(E90,"Win")),'Input Data'!F2,0)+IF(AND(EXACT(D90,"CPS_60s"),EXACT(E90,"Loss")),'Input Data'!F3,0)</f>
        <v>0</v>
      </c>
    </row>
    <row r="91" spans="2:7" ht="15.75">
      <c r="B91" s="56"/>
      <c r="C91" s="25"/>
      <c r="D91" s="25"/>
      <c r="E91" s="27"/>
      <c r="F91" s="167">
        <f>IF(AND(EXACT(D91,"CPS_5m"),EXACT(E91,"Win")),'Input Data'!E2,0)+IF(AND(EXACT(D91,"CPS_5m"),EXACT(E91,"Loss")),'Input Data'!E3,0)+IF(AND(EXACT(D91,"CPS_60s"),EXACT(E91,"Win")),'Input Data'!D2,0)+IF(AND(EXACT(D91,"CPS_60s"),EXACT(E91,"Loss")),'Input Data'!D3,0)</f>
        <v>0</v>
      </c>
      <c r="G91" s="81">
        <f>IF(AND(EXACT(D91,"CPS_5m"),EXACT(E91,"Win")),'Input Data'!G2,0)+IF(AND(EXACT(D91,"CPS_5m"),EXACT(E91,"Loss")),'Input Data'!G3,0)+IF(AND(EXACT(D91,"CPS_60s"),EXACT(E91,"Win")),'Input Data'!F2,0)+IF(AND(EXACT(D91,"CPS_60s"),EXACT(E91,"Loss")),'Input Data'!F3,0)</f>
        <v>0</v>
      </c>
    </row>
    <row r="92" spans="2:7" ht="15.75">
      <c r="B92" s="56"/>
      <c r="C92" s="25"/>
      <c r="D92" s="25"/>
      <c r="E92" s="27"/>
      <c r="F92" s="167">
        <f>IF(AND(EXACT(D92,"CPS_5m"),EXACT(E92,"Win")),'Input Data'!E2,0)+IF(AND(EXACT(D92,"CPS_5m"),EXACT(E92,"Loss")),'Input Data'!E3,0)+IF(AND(EXACT(D92,"CPS_60s"),EXACT(E92,"Win")),'Input Data'!D2,0)+IF(AND(EXACT(D92,"CPS_60s"),EXACT(E92,"Loss")),'Input Data'!D3,0)</f>
        <v>0</v>
      </c>
      <c r="G92" s="81">
        <f>IF(AND(EXACT(D92,"CPS_5m"),EXACT(E92,"Win")),'Input Data'!G2,0)+IF(AND(EXACT(D92,"CPS_5m"),EXACT(E92,"Loss")),'Input Data'!G3,0)+IF(AND(EXACT(D92,"CPS_60s"),EXACT(E92,"Win")),'Input Data'!F2,0)+IF(AND(EXACT(D92,"CPS_60s"),EXACT(E92,"Loss")),'Input Data'!F3,0)</f>
        <v>0</v>
      </c>
    </row>
    <row r="93" spans="2:7" ht="15.75">
      <c r="B93" s="56"/>
      <c r="C93" s="25"/>
      <c r="D93" s="25"/>
      <c r="E93" s="27"/>
      <c r="F93" s="167">
        <f>IF(AND(EXACT(D93,"CPS_5m"),EXACT(E93,"Win")),'Input Data'!E2,0)+IF(AND(EXACT(D93,"CPS_5m"),EXACT(E93,"Loss")),'Input Data'!E3,0)+IF(AND(EXACT(D93,"CPS_60s"),EXACT(E93,"Win")),'Input Data'!D2,0)+IF(AND(EXACT(D93,"CPS_60s"),EXACT(E93,"Loss")),'Input Data'!D3,0)</f>
        <v>0</v>
      </c>
      <c r="G93" s="81">
        <f>IF(AND(EXACT(D93,"CPS_5m"),EXACT(E93,"Win")),'Input Data'!G2,0)+IF(AND(EXACT(D93,"CPS_5m"),EXACT(E93,"Loss")),'Input Data'!G3,0)+IF(AND(EXACT(D93,"CPS_60s"),EXACT(E93,"Win")),'Input Data'!F2,0)+IF(AND(EXACT(D93,"CPS_60s"),EXACT(E93,"Loss")),'Input Data'!F3,0)</f>
        <v>0</v>
      </c>
    </row>
    <row r="94" spans="2:7" ht="15.75">
      <c r="B94" s="56"/>
      <c r="C94" s="25"/>
      <c r="D94" s="25"/>
      <c r="E94" s="27"/>
      <c r="F94" s="167">
        <f>IF(AND(EXACT(D94,"CPS_5m"),EXACT(E94,"Win")),'Input Data'!E2,0)+IF(AND(EXACT(D94,"CPS_5m"),EXACT(E94,"Loss")),'Input Data'!E3,0)+IF(AND(EXACT(D94,"CPS_60s"),EXACT(E94,"Win")),'Input Data'!D2,0)+IF(AND(EXACT(D94,"CPS_60s"),EXACT(E94,"Loss")),'Input Data'!D3,0)</f>
        <v>0</v>
      </c>
      <c r="G94" s="81">
        <f>IF(AND(EXACT(D94,"CPS_5m"),EXACT(E94,"Win")),'Input Data'!G2,0)+IF(AND(EXACT(D94,"CPS_5m"),EXACT(E94,"Loss")),'Input Data'!G3,0)+IF(AND(EXACT(D94,"CPS_60s"),EXACT(E94,"Win")),'Input Data'!F2,0)+IF(AND(EXACT(D94,"CPS_60s"),EXACT(E94,"Loss")),'Input Data'!F3,0)</f>
        <v>0</v>
      </c>
    </row>
    <row r="95" spans="2:7" ht="15.75">
      <c r="B95" s="56"/>
      <c r="C95" s="25"/>
      <c r="D95" s="25"/>
      <c r="E95" s="27"/>
      <c r="F95" s="167">
        <f>IF(AND(EXACT(D95,"CPS_5m"),EXACT(E95,"Win")),'Input Data'!E2,0)+IF(AND(EXACT(D95,"CPS_5m"),EXACT(E95,"Loss")),'Input Data'!E3,0)+IF(AND(EXACT(D95,"CPS_60s"),EXACT(E95,"Win")),'Input Data'!D2,0)+IF(AND(EXACT(D95,"CPS_60s"),EXACT(E95,"Loss")),'Input Data'!D3,0)</f>
        <v>0</v>
      </c>
      <c r="G95" s="81">
        <f>IF(AND(EXACT(D95,"CPS_5m"),EXACT(E95,"Win")),'Input Data'!G2,0)+IF(AND(EXACT(D95,"CPS_5m"),EXACT(E95,"Loss")),'Input Data'!G3,0)+IF(AND(EXACT(D95,"CPS_60s"),EXACT(E95,"Win")),'Input Data'!F2,0)+IF(AND(EXACT(D95,"CPS_60s"),EXACT(E95,"Loss")),'Input Data'!F3,0)</f>
        <v>0</v>
      </c>
    </row>
    <row r="96" spans="2:7" ht="15.75">
      <c r="B96" s="56"/>
      <c r="C96" s="25"/>
      <c r="D96" s="25"/>
      <c r="E96" s="27"/>
      <c r="F96" s="167">
        <f>IF(AND(EXACT(D96,"CPS_5m"),EXACT(E96,"Win")),'Input Data'!E2,0)+IF(AND(EXACT(D96,"CPS_5m"),EXACT(E96,"Loss")),'Input Data'!E3,0)+IF(AND(EXACT(D96,"CPS_60s"),EXACT(E96,"Win")),'Input Data'!D2,0)+IF(AND(EXACT(D96,"CPS_60s"),EXACT(E96,"Loss")),'Input Data'!D3,0)</f>
        <v>0</v>
      </c>
      <c r="G96" s="81">
        <f>IF(AND(EXACT(D96,"CPS_5m"),EXACT(E96,"Win")),'Input Data'!G2,0)+IF(AND(EXACT(D96,"CPS_5m"),EXACT(E96,"Loss")),'Input Data'!G3,0)+IF(AND(EXACT(D96,"CPS_60s"),EXACT(E96,"Win")),'Input Data'!F2,0)+IF(AND(EXACT(D96,"CPS_60s"),EXACT(E96,"Loss")),'Input Data'!F3,0)</f>
        <v>0</v>
      </c>
    </row>
    <row r="97" spans="2:7" ht="15.75">
      <c r="B97" s="56"/>
      <c r="C97" s="25"/>
      <c r="D97" s="25"/>
      <c r="E97" s="27"/>
      <c r="F97" s="167">
        <f>IF(AND(EXACT(D97,"CPS_5m"),EXACT(E97,"Win")),'Input Data'!E2,0)+IF(AND(EXACT(D97,"CPS_5m"),EXACT(E97,"Loss")),'Input Data'!E3,0)+IF(AND(EXACT(D97,"CPS_60s"),EXACT(E97,"Win")),'Input Data'!D2,0)+IF(AND(EXACT(D97,"CPS_60s"),EXACT(E97,"Loss")),'Input Data'!D3,0)</f>
        <v>0</v>
      </c>
      <c r="G97" s="81">
        <f>IF(AND(EXACT(D97,"CPS_5m"),EXACT(E97,"Win")),'Input Data'!G2,0)+IF(AND(EXACT(D97,"CPS_5m"),EXACT(E97,"Loss")),'Input Data'!G3,0)+IF(AND(EXACT(D97,"CPS_60s"),EXACT(E97,"Win")),'Input Data'!F2,0)+IF(AND(EXACT(D97,"CPS_60s"),EXACT(E97,"Loss")),'Input Data'!F3,0)</f>
        <v>0</v>
      </c>
    </row>
    <row r="98" spans="2:7" ht="15.75">
      <c r="B98" s="56"/>
      <c r="C98" s="25"/>
      <c r="D98" s="25"/>
      <c r="E98" s="27"/>
      <c r="F98" s="167">
        <f>IF(AND(EXACT(D98,"CPS_5m"),EXACT(E98,"Win")),'Input Data'!E2,0)+IF(AND(EXACT(D98,"CPS_5m"),EXACT(E98,"Loss")),'Input Data'!E3,0)+IF(AND(EXACT(D98,"CPS_60s"),EXACT(E98,"Win")),'Input Data'!D2,0)+IF(AND(EXACT(D98,"CPS_60s"),EXACT(E98,"Loss")),'Input Data'!D3,0)</f>
        <v>0</v>
      </c>
      <c r="G98" s="81">
        <f>IF(AND(EXACT(D98,"CPS_5m"),EXACT(E98,"Win")),'Input Data'!G2,0)+IF(AND(EXACT(D98,"CPS_5m"),EXACT(E98,"Loss")),'Input Data'!G3,0)+IF(AND(EXACT(D98,"CPS_60s"),EXACT(E98,"Win")),'Input Data'!F2,0)+IF(AND(EXACT(D98,"CPS_60s"),EXACT(E98,"Loss")),'Input Data'!F3,0)</f>
        <v>0</v>
      </c>
    </row>
    <row r="99" spans="2:7" ht="15.75">
      <c r="B99" s="56"/>
      <c r="C99" s="25"/>
      <c r="D99" s="25"/>
      <c r="E99" s="27"/>
      <c r="F99" s="167">
        <f>IF(AND(EXACT(D99,"CPS_5m"),EXACT(E99,"Win")),'Input Data'!E2,0)+IF(AND(EXACT(D99,"CPS_5m"),EXACT(E99,"Loss")),'Input Data'!E3,0)+IF(AND(EXACT(D99,"CPS_60s"),EXACT(E99,"Win")),'Input Data'!D2,0)+IF(AND(EXACT(D99,"CPS_60s"),EXACT(E99,"Loss")),'Input Data'!D3,0)</f>
        <v>0</v>
      </c>
      <c r="G99" s="81">
        <f>IF(AND(EXACT(D99,"CPS_5m"),EXACT(E99,"Win")),'Input Data'!G2,0)+IF(AND(EXACT(D99,"CPS_5m"),EXACT(E99,"Loss")),'Input Data'!G3,0)+IF(AND(EXACT(D99,"CPS_60s"),EXACT(E99,"Win")),'Input Data'!F2,0)+IF(AND(EXACT(D99,"CPS_60s"),EXACT(E99,"Loss")),'Input Data'!F3,0)</f>
        <v>0</v>
      </c>
    </row>
    <row r="100" spans="2:7" ht="15.75">
      <c r="B100" s="56"/>
      <c r="C100" s="25"/>
      <c r="D100" s="25"/>
      <c r="E100" s="27"/>
      <c r="F100" s="167">
        <f>IF(AND(EXACT(D100,"CPS_5m"),EXACT(E100,"Win")),'Input Data'!E2,0)+IF(AND(EXACT(D100,"CPS_5m"),EXACT(E100,"Loss")),'Input Data'!E3,0)+IF(AND(EXACT(D100,"CPS_60s"),EXACT(E100,"Win")),'Input Data'!D2,0)+IF(AND(EXACT(D100,"CPS_60s"),EXACT(E100,"Loss")),'Input Data'!D3,0)</f>
        <v>0</v>
      </c>
      <c r="G100" s="81">
        <f>IF(AND(EXACT(D100,"CPS_5m"),EXACT(E100,"Win")),'Input Data'!G2,0)+IF(AND(EXACT(D100,"CPS_5m"),EXACT(E100,"Loss")),'Input Data'!G3,0)+IF(AND(EXACT(D100,"CPS_60s"),EXACT(E100,"Win")),'Input Data'!F2,0)+IF(AND(EXACT(D100,"CPS_60s"),EXACT(E100,"Loss")),'Input Data'!F3,0)</f>
        <v>0</v>
      </c>
    </row>
    <row r="101" spans="2:7" ht="15.75">
      <c r="B101" s="56"/>
      <c r="C101" s="25"/>
      <c r="D101" s="25"/>
      <c r="E101" s="27"/>
      <c r="F101" s="167">
        <f>IF(AND(EXACT(D101,"CPS_5m"),EXACT(E101,"Win")),'Input Data'!E2,0)+IF(AND(EXACT(D101,"CPS_5m"),EXACT(E101,"Loss")),'Input Data'!E3,0)+IF(AND(EXACT(D101,"CPS_60s"),EXACT(E101,"Win")),'Input Data'!D2,0)+IF(AND(EXACT(D101,"CPS_60s"),EXACT(E101,"Loss")),'Input Data'!D3,0)</f>
        <v>0</v>
      </c>
      <c r="G101" s="81">
        <f>IF(AND(EXACT(D101,"CPS_5m"),EXACT(E101,"Win")),'Input Data'!G2,0)+IF(AND(EXACT(D101,"CPS_5m"),EXACT(E101,"Loss")),'Input Data'!G3,0)+IF(AND(EXACT(D101,"CPS_60s"),EXACT(E101,"Win")),'Input Data'!F2,0)+IF(AND(EXACT(D101,"CPS_60s"),EXACT(E101,"Loss")),'Input Data'!F3,0)</f>
        <v>0</v>
      </c>
    </row>
    <row r="102" spans="2:7" ht="15.75">
      <c r="B102" s="56"/>
      <c r="C102" s="25"/>
      <c r="D102" s="25"/>
      <c r="E102" s="27"/>
      <c r="F102" s="167">
        <f>IF(AND(EXACT(D102,"CPS_5m"),EXACT(E102,"Win")),'Input Data'!E2,0)+IF(AND(EXACT(D102,"CPS_5m"),EXACT(E102,"Loss")),'Input Data'!E3,0)+IF(AND(EXACT(D102,"CPS_60s"),EXACT(E102,"Win")),'Input Data'!D2,0)+IF(AND(EXACT(D102,"CPS_60s"),EXACT(E102,"Loss")),'Input Data'!D3,0)</f>
        <v>0</v>
      </c>
      <c r="G102" s="81">
        <f>IF(AND(EXACT(D102,"CPS_5m"),EXACT(E102,"Win")),'Input Data'!G2,0)+IF(AND(EXACT(D102,"CPS_5m"),EXACT(E102,"Loss")),'Input Data'!G3,0)+IF(AND(EXACT(D102,"CPS_60s"),EXACT(E102,"Win")),'Input Data'!F2,0)+IF(AND(EXACT(D102,"CPS_60s"),EXACT(E102,"Loss")),'Input Data'!F3,0)</f>
        <v>0</v>
      </c>
    </row>
    <row r="103" spans="2:7" ht="15.75">
      <c r="B103" s="56"/>
      <c r="C103" s="25"/>
      <c r="D103" s="25"/>
      <c r="E103" s="27"/>
      <c r="F103" s="167">
        <f>IF(AND(EXACT(D103,"CPS_5m"),EXACT(E103,"Win")),'Input Data'!E2,0)+IF(AND(EXACT(D103,"CPS_5m"),EXACT(E103,"Loss")),'Input Data'!E3,0)+IF(AND(EXACT(D103,"CPS_60s"),EXACT(E103,"Win")),'Input Data'!D2,0)+IF(AND(EXACT(D103,"CPS_60s"),EXACT(E103,"Loss")),'Input Data'!D3,0)</f>
        <v>0</v>
      </c>
      <c r="G103" s="81">
        <f>IF(AND(EXACT(D103,"CPS_5m"),EXACT(E103,"Win")),'Input Data'!G2,0)+IF(AND(EXACT(D103,"CPS_5m"),EXACT(E103,"Loss")),'Input Data'!G3,0)+IF(AND(EXACT(D103,"CPS_60s"),EXACT(E103,"Win")),'Input Data'!F2,0)+IF(AND(EXACT(D103,"CPS_60s"),EXACT(E103,"Loss")),'Input Data'!F3,0)</f>
        <v>0</v>
      </c>
    </row>
    <row r="104" spans="2:7" ht="15.75">
      <c r="B104" s="56"/>
      <c r="C104" s="25"/>
      <c r="D104" s="25"/>
      <c r="E104" s="27"/>
      <c r="F104" s="167">
        <f>IF(AND(EXACT(D104,"CPS_5m"),EXACT(E104,"Win")),'Input Data'!E2,0)+IF(AND(EXACT(D104,"CPS_5m"),EXACT(E104,"Loss")),'Input Data'!E3,0)+IF(AND(EXACT(D104,"CPS_60s"),EXACT(E104,"Win")),'Input Data'!D2,0)+IF(AND(EXACT(D104,"CPS_60s"),EXACT(E104,"Loss")),'Input Data'!D3,0)</f>
        <v>0</v>
      </c>
      <c r="G104" s="81">
        <f>IF(AND(EXACT(D104,"CPS_5m"),EXACT(E104,"Win")),'Input Data'!G2,0)+IF(AND(EXACT(D104,"CPS_5m"),EXACT(E104,"Loss")),'Input Data'!G3,0)+IF(AND(EXACT(D104,"CPS_60s"),EXACT(E104,"Win")),'Input Data'!F2,0)+IF(AND(EXACT(D104,"CPS_60s"),EXACT(E104,"Loss")),'Input Data'!F3,0)</f>
        <v>0</v>
      </c>
    </row>
    <row r="105" spans="2:7" ht="15.75">
      <c r="B105" s="56"/>
      <c r="C105" s="25"/>
      <c r="D105" s="25"/>
      <c r="E105" s="27"/>
      <c r="F105" s="167">
        <f>IF(AND(EXACT(D105,"CPS_5m"),EXACT(E105,"Win")),'Input Data'!E2,0)+IF(AND(EXACT(D105,"CPS_5m"),EXACT(E105,"Loss")),'Input Data'!E3,0)+IF(AND(EXACT(D105,"CPS_60s"),EXACT(E105,"Win")),'Input Data'!D2,0)+IF(AND(EXACT(D105,"CPS_60s"),EXACT(E105,"Loss")),'Input Data'!D3,0)</f>
        <v>0</v>
      </c>
      <c r="G105" s="81">
        <f>IF(AND(EXACT(D105,"CPS_5m"),EXACT(E105,"Win")),'Input Data'!G2,0)+IF(AND(EXACT(D105,"CPS_5m"),EXACT(E105,"Loss")),'Input Data'!G3,0)+IF(AND(EXACT(D105,"CPS_60s"),EXACT(E105,"Win")),'Input Data'!F2,0)+IF(AND(EXACT(D105,"CPS_60s"),EXACT(E105,"Loss")),'Input Data'!F3,0)</f>
        <v>0</v>
      </c>
    </row>
    <row r="106" spans="2:7" ht="15.75">
      <c r="B106" s="56"/>
      <c r="C106" s="25"/>
      <c r="D106" s="25"/>
      <c r="E106" s="27"/>
      <c r="F106" s="167">
        <f>IF(AND(EXACT(D106,"CPS_5m"),EXACT(E106,"Win")),'Input Data'!E2,0)+IF(AND(EXACT(D106,"CPS_5m"),EXACT(E106,"Loss")),'Input Data'!E3,0)+IF(AND(EXACT(D106,"CPS_60s"),EXACT(E106,"Win")),'Input Data'!D2,0)+IF(AND(EXACT(D106,"CPS_60s"),EXACT(E106,"Loss")),'Input Data'!D3,0)</f>
        <v>0</v>
      </c>
      <c r="G106" s="81">
        <f>IF(AND(EXACT(D106,"CPS_5m"),EXACT(E106,"Win")),'Input Data'!G2,0)+IF(AND(EXACT(D106,"CPS_5m"),EXACT(E106,"Loss")),'Input Data'!G3,0)+IF(AND(EXACT(D106,"CPS_60s"),EXACT(E106,"Win")),'Input Data'!F2,0)+IF(AND(EXACT(D106,"CPS_60s"),EXACT(E106,"Loss")),'Input Data'!F3,0)</f>
        <v>0</v>
      </c>
    </row>
    <row r="107" spans="2:7" ht="15.75">
      <c r="B107" s="56"/>
      <c r="C107" s="25"/>
      <c r="D107" s="25"/>
      <c r="E107" s="27"/>
      <c r="F107" s="167">
        <f>IF(AND(EXACT(D107,"CPS_5m"),EXACT(E107,"Win")),'Input Data'!E2,0)+IF(AND(EXACT(D107,"CPS_5m"),EXACT(E107,"Loss")),'Input Data'!E3,0)+IF(AND(EXACT(D107,"CPS_60s"),EXACT(E107,"Win")),'Input Data'!D2,0)+IF(AND(EXACT(D107,"CPS_60s"),EXACT(E107,"Loss")),'Input Data'!D3,0)</f>
        <v>0</v>
      </c>
      <c r="G107" s="81">
        <f>IF(AND(EXACT(D107,"CPS_5m"),EXACT(E107,"Win")),'Input Data'!G2,0)+IF(AND(EXACT(D107,"CPS_5m"),EXACT(E107,"Loss")),'Input Data'!G3,0)+IF(AND(EXACT(D107,"CPS_60s"),EXACT(E107,"Win")),'Input Data'!F2,0)+IF(AND(EXACT(D107,"CPS_60s"),EXACT(E107,"Loss")),'Input Data'!F3,0)</f>
        <v>0</v>
      </c>
    </row>
    <row r="108" spans="2:7" ht="15.75">
      <c r="B108" s="56"/>
      <c r="C108" s="25"/>
      <c r="D108" s="25"/>
      <c r="E108" s="27"/>
      <c r="F108" s="167">
        <f>IF(AND(EXACT(D108,"CPS_5m"),EXACT(E108,"Win")),'Input Data'!E2,0)+IF(AND(EXACT(D108,"CPS_5m"),EXACT(E108,"Loss")),'Input Data'!E3,0)+IF(AND(EXACT(D108,"CPS_60s"),EXACT(E108,"Win")),'Input Data'!D2,0)+IF(AND(EXACT(D108,"CPS_60s"),EXACT(E108,"Loss")),'Input Data'!D3,0)</f>
        <v>0</v>
      </c>
      <c r="G108" s="81">
        <f>IF(AND(EXACT(D108,"CPS_5m"),EXACT(E108,"Win")),'Input Data'!G2,0)+IF(AND(EXACT(D108,"CPS_5m"),EXACT(E108,"Loss")),'Input Data'!G3,0)+IF(AND(EXACT(D108,"CPS_60s"),EXACT(E108,"Win")),'Input Data'!F2,0)+IF(AND(EXACT(D108,"CPS_60s"),EXACT(E108,"Loss")),'Input Data'!F3,0)</f>
        <v>0</v>
      </c>
    </row>
    <row r="109" spans="2:7" ht="15.75">
      <c r="B109" s="56"/>
      <c r="C109" s="25"/>
      <c r="D109" s="25"/>
      <c r="E109" s="27"/>
      <c r="F109" s="167">
        <f>IF(AND(EXACT(D109,"CPS_5m"),EXACT(E109,"Win")),'Input Data'!E2,0)+IF(AND(EXACT(D109,"CPS_5m"),EXACT(E109,"Loss")),'Input Data'!E3,0)+IF(AND(EXACT(D109,"CPS_60s"),EXACT(E109,"Win")),'Input Data'!D2,0)+IF(AND(EXACT(D109,"CPS_60s"),EXACT(E109,"Loss")),'Input Data'!D3,0)</f>
        <v>0</v>
      </c>
      <c r="G109" s="81">
        <f>IF(AND(EXACT(D109,"CPS_5m"),EXACT(E109,"Win")),'Input Data'!G2,0)+IF(AND(EXACT(D109,"CPS_5m"),EXACT(E109,"Loss")),'Input Data'!G3,0)+IF(AND(EXACT(D109,"CPS_60s"),EXACT(E109,"Win")),'Input Data'!F2,0)+IF(AND(EXACT(D109,"CPS_60s"),EXACT(E109,"Loss")),'Input Data'!F3,0)</f>
        <v>0</v>
      </c>
    </row>
    <row r="110" spans="2:7" ht="15.75">
      <c r="B110" s="56"/>
      <c r="C110" s="25"/>
      <c r="D110" s="25"/>
      <c r="E110" s="27"/>
      <c r="F110" s="167">
        <f>IF(AND(EXACT(D110,"CPS_5m"),EXACT(E110,"Win")),'Input Data'!E2,0)+IF(AND(EXACT(D110,"CPS_5m"),EXACT(E110,"Loss")),'Input Data'!E3,0)+IF(AND(EXACT(D110,"CPS_60s"),EXACT(E110,"Win")),'Input Data'!D2,0)+IF(AND(EXACT(D110,"CPS_60s"),EXACT(E110,"Loss")),'Input Data'!D3,0)</f>
        <v>0</v>
      </c>
      <c r="G110" s="81">
        <f>IF(AND(EXACT(D110,"CPS_5m"),EXACT(E110,"Win")),'Input Data'!G2,0)+IF(AND(EXACT(D110,"CPS_5m"),EXACT(E110,"Loss")),'Input Data'!G3,0)+IF(AND(EXACT(D110,"CPS_60s"),EXACT(E110,"Win")),'Input Data'!F2,0)+IF(AND(EXACT(D110,"CPS_60s"),EXACT(E110,"Loss")),'Input Data'!F3,0)</f>
        <v>0</v>
      </c>
    </row>
    <row r="111" spans="2:7" ht="15.75">
      <c r="B111" s="56"/>
      <c r="C111" s="25"/>
      <c r="D111" s="25"/>
      <c r="E111" s="27"/>
      <c r="F111" s="167">
        <f>IF(AND(EXACT(D111,"CPS_5m"),EXACT(E111,"Win")),'Input Data'!E2,0)+IF(AND(EXACT(D111,"CPS_5m"),EXACT(E111,"Loss")),'Input Data'!E3,0)+IF(AND(EXACT(D111,"CPS_60s"),EXACT(E111,"Win")),'Input Data'!D2,0)+IF(AND(EXACT(D111,"CPS_60s"),EXACT(E111,"Loss")),'Input Data'!D3,0)</f>
        <v>0</v>
      </c>
      <c r="G111" s="81">
        <f>IF(AND(EXACT(D111,"CPS_5m"),EXACT(E111,"Win")),'Input Data'!G2,0)+IF(AND(EXACT(D111,"CPS_5m"),EXACT(E111,"Loss")),'Input Data'!G3,0)+IF(AND(EXACT(D111,"CPS_60s"),EXACT(E111,"Win")),'Input Data'!F2,0)+IF(AND(EXACT(D111,"CPS_60s"),EXACT(E111,"Loss")),'Input Data'!F3,0)</f>
        <v>0</v>
      </c>
    </row>
    <row r="112" spans="2:7" ht="15.75">
      <c r="B112" s="57"/>
      <c r="C112" s="26"/>
      <c r="D112" s="26"/>
      <c r="E112" s="27"/>
      <c r="F112" s="167">
        <f>IF(AND(EXACT(D112,"CPS_5m"),EXACT(E112,"Win")),'Input Data'!E2,0)+IF(AND(EXACT(D112,"CPS_5m"),EXACT(E112,"Loss")),'Input Data'!E3,0)+IF(AND(EXACT(D112,"CPS_60s"),EXACT(E112,"Win")),'Input Data'!D2,0)+IF(AND(EXACT(D112,"CPS_60s"),EXACT(E112,"Loss")),'Input Data'!D3,0)</f>
        <v>0</v>
      </c>
      <c r="G112" s="81">
        <f>IF(AND(EXACT(D112,"CPS_5m"),EXACT(E112,"Win")),'Input Data'!G2,0)+IF(AND(EXACT(D112,"CPS_5m"),EXACT(E112,"Loss")),'Input Data'!G3,0)+IF(AND(EXACT(D112,"CPS_60s"),EXACT(E112,"Win")),'Input Data'!F2,0)+IF(AND(EXACT(D112,"CPS_60s"),EXACT(E112,"Loss")),'Input Data'!F3,0)</f>
        <v>0</v>
      </c>
    </row>
    <row r="113" spans="2:7" ht="15.75">
      <c r="B113" s="57"/>
      <c r="C113" s="25"/>
      <c r="D113" s="26"/>
      <c r="E113" s="27"/>
      <c r="F113" s="167">
        <f>IF(AND(EXACT(D113,"CPS_5m"),EXACT(E113,"Win")),'Input Data'!E2,0)+IF(AND(EXACT(D113,"CPS_5m"),EXACT(E113,"Loss")),'Input Data'!E3,0)+IF(AND(EXACT(D113,"CPS_60s"),EXACT(E113,"Win")),'Input Data'!D2,0)+IF(AND(EXACT(D113,"CPS_60s"),EXACT(E113,"Loss")),'Input Data'!D3,0)</f>
        <v>0</v>
      </c>
      <c r="G113" s="81">
        <f>IF(AND(EXACT(D113,"CPS_5m"),EXACT(E113,"Win")),'Input Data'!G2,0)+IF(AND(EXACT(D113,"CPS_5m"),EXACT(E113,"Loss")),'Input Data'!G3,0)+IF(AND(EXACT(D113,"CPS_60s"),EXACT(E113,"Win")),'Input Data'!F2,0)+IF(AND(EXACT(D113,"CPS_60s"),EXACT(E113,"Loss")),'Input Data'!F3,0)</f>
        <v>0</v>
      </c>
    </row>
    <row r="114" spans="2:7" ht="15.75">
      <c r="B114" s="57"/>
      <c r="C114" s="25"/>
      <c r="D114" s="25"/>
      <c r="E114" s="27"/>
      <c r="F114" s="167">
        <f>IF(AND(EXACT(D114,"CPS_5m"),EXACT(E114,"Win")),'Input Data'!E2,0)+IF(AND(EXACT(D114,"CPS_5m"),EXACT(E114,"Loss")),'Input Data'!E3,0)+IF(AND(EXACT(D114,"CPS_60s"),EXACT(E114,"Win")),'Input Data'!D2,0)+IF(AND(EXACT(D114,"CPS_60s"),EXACT(E114,"Loss")),'Input Data'!D3,0)</f>
        <v>0</v>
      </c>
      <c r="G114" s="81">
        <f>IF(AND(EXACT(D114,"CPS_5m"),EXACT(E114,"Win")),'Input Data'!G2,0)+IF(AND(EXACT(D114,"CPS_5m"),EXACT(E114,"Loss")),'Input Data'!G3,0)+IF(AND(EXACT(D114,"CPS_60s"),EXACT(E114,"Win")),'Input Data'!F2,0)+IF(AND(EXACT(D114,"CPS_60s"),EXACT(E114,"Loss")),'Input Data'!F3,0)</f>
        <v>0</v>
      </c>
    </row>
    <row r="115" spans="2:7" ht="15.75">
      <c r="B115" s="57"/>
      <c r="C115" s="25"/>
      <c r="D115" s="26"/>
      <c r="E115" s="27"/>
      <c r="F115" s="167">
        <f>IF(AND(EXACT(D115,"CPS_5m"),EXACT(E115,"Win")),'Input Data'!E2,0)+IF(AND(EXACT(D115,"CPS_5m"),EXACT(E115,"Loss")),'Input Data'!E3,0)+IF(AND(EXACT(D115,"CPS_60s"),EXACT(E115,"Win")),'Input Data'!D2,0)+IF(AND(EXACT(D115,"CPS_60s"),EXACT(E115,"Loss")),'Input Data'!D3,0)</f>
        <v>0</v>
      </c>
      <c r="G115" s="81">
        <f>IF(AND(EXACT(D115,"CPS_5m"),EXACT(E115,"Win")),'Input Data'!G2,0)+IF(AND(EXACT(D115,"CPS_5m"),EXACT(E115,"Loss")),'Input Data'!G3,0)+IF(AND(EXACT(D115,"CPS_60s"),EXACT(E115,"Win")),'Input Data'!F2,0)+IF(AND(EXACT(D115,"CPS_60s"),EXACT(E115,"Loss")),'Input Data'!F3,0)</f>
        <v>0</v>
      </c>
    </row>
    <row r="116" spans="2:7" ht="15.75">
      <c r="B116" s="57"/>
      <c r="C116" s="25"/>
      <c r="D116" s="26"/>
      <c r="E116" s="27"/>
      <c r="F116" s="167">
        <f>IF(AND(EXACT(D116,"CPS_5m"),EXACT(E116,"Win")),'Input Data'!E2,0)+IF(AND(EXACT(D116,"CPS_5m"),EXACT(E116,"Loss")),'Input Data'!E3,0)+IF(AND(EXACT(D116,"CPS_60s"),EXACT(E116,"Win")),'Input Data'!D2,0)+IF(AND(EXACT(D116,"CPS_60s"),EXACT(E116,"Loss")),'Input Data'!D3,0)</f>
        <v>0</v>
      </c>
      <c r="G116" s="81">
        <f>IF(AND(EXACT(D116,"CPS_5m"),EXACT(E116,"Win")),'Input Data'!G2,0)+IF(AND(EXACT(D116,"CPS_5m"),EXACT(E116,"Loss")),'Input Data'!G3,0)+IF(AND(EXACT(D116,"CPS_60s"),EXACT(E116,"Win")),'Input Data'!F2,0)+IF(AND(EXACT(D116,"CPS_60s"),EXACT(E116,"Loss")),'Input Data'!F3,0)</f>
        <v>0</v>
      </c>
    </row>
    <row r="117" spans="2:7" ht="15.75">
      <c r="B117" s="57"/>
      <c r="C117" s="25"/>
      <c r="D117" s="25"/>
      <c r="E117" s="27"/>
      <c r="F117" s="167">
        <f>IF(AND(EXACT(D117,"CPS_5m"),EXACT(E117,"Win")),'Input Data'!E2,0)+IF(AND(EXACT(D117,"CPS_5m"),EXACT(E117,"Loss")),'Input Data'!E3,0)+IF(AND(EXACT(D117,"CPS_60s"),EXACT(E117,"Win")),'Input Data'!D2,0)+IF(AND(EXACT(D117,"CPS_60s"),EXACT(E117,"Loss")),'Input Data'!D3,0)</f>
        <v>0</v>
      </c>
      <c r="G117" s="81">
        <f>IF(AND(EXACT(D117,"CPS_5m"),EXACT(E117,"Win")),'Input Data'!G2,0)+IF(AND(EXACT(D117,"CPS_5m"),EXACT(E117,"Loss")),'Input Data'!G3,0)+IF(AND(EXACT(D117,"CPS_60s"),EXACT(E117,"Win")),'Input Data'!F2,0)+IF(AND(EXACT(D117,"CPS_60s"),EXACT(E117,"Loss")),'Input Data'!F3,0)</f>
        <v>0</v>
      </c>
    </row>
    <row r="118" spans="2:7" ht="15.75">
      <c r="B118" s="56"/>
      <c r="C118" s="25"/>
      <c r="D118" s="26"/>
      <c r="E118" s="27"/>
      <c r="F118" s="167">
        <f>IF(AND(EXACT(D118,"CPS_5m"),EXACT(E118,"Win")),'Input Data'!E2,0)+IF(AND(EXACT(D118,"CPS_5m"),EXACT(E118,"Loss")),'Input Data'!E3,0)+IF(AND(EXACT(D118,"CPS_60s"),EXACT(E118,"Win")),'Input Data'!D2,0)+IF(AND(EXACT(D118,"CPS_60s"),EXACT(E118,"Loss")),'Input Data'!D3,0)</f>
        <v>0</v>
      </c>
      <c r="G118" s="81">
        <f>IF(AND(EXACT(D118,"CPS_5m"),EXACT(E118,"Win")),'Input Data'!G2,0)+IF(AND(EXACT(D118,"CPS_5m"),EXACT(E118,"Loss")),'Input Data'!G3,0)+IF(AND(EXACT(D118,"CPS_60s"),EXACT(E118,"Win")),'Input Data'!F2,0)+IF(AND(EXACT(D118,"CPS_60s"),EXACT(E118,"Loss")),'Input Data'!F3,0)</f>
        <v>0</v>
      </c>
    </row>
    <row r="119" spans="2:7" ht="15.75">
      <c r="B119" s="56"/>
      <c r="C119" s="25"/>
      <c r="D119" s="25"/>
      <c r="E119" s="27"/>
      <c r="F119" s="167">
        <f>IF(AND(EXACT(D119,"CPS_5m"),EXACT(E119,"Win")),'Input Data'!E2,0)+IF(AND(EXACT(D119,"CPS_5m"),EXACT(E119,"Loss")),'Input Data'!E3,0)+IF(AND(EXACT(D119,"CPS_60s"),EXACT(E119,"Win")),'Input Data'!D2,0)+IF(AND(EXACT(D119,"CPS_60s"),EXACT(E119,"Loss")),'Input Data'!D3,0)</f>
        <v>0</v>
      </c>
      <c r="G119" s="81">
        <f>IF(AND(EXACT(D119,"CPS_5m"),EXACT(E119,"Win")),'Input Data'!G2,0)+IF(AND(EXACT(D119,"CPS_5m"),EXACT(E119,"Loss")),'Input Data'!G3,0)+IF(AND(EXACT(D119,"CPS_60s"),EXACT(E119,"Win")),'Input Data'!F2,0)+IF(AND(EXACT(D119,"CPS_60s"),EXACT(E119,"Loss")),'Input Data'!F3,0)</f>
        <v>0</v>
      </c>
    </row>
    <row r="120" spans="2:7" ht="15.75">
      <c r="B120" s="56"/>
      <c r="C120" s="25"/>
      <c r="D120" s="25"/>
      <c r="E120" s="27"/>
      <c r="F120" s="167">
        <f>IF(AND(EXACT(D120,"CPS_5m"),EXACT(E120,"Win")),'Input Data'!E2,0)+IF(AND(EXACT(D120,"CPS_5m"),EXACT(E120,"Loss")),'Input Data'!E3,0)+IF(AND(EXACT(D120,"CPS_60s"),EXACT(E120,"Win")),'Input Data'!D2,0)+IF(AND(EXACT(D120,"CPS_60s"),EXACT(E120,"Loss")),'Input Data'!D3,0)</f>
        <v>0</v>
      </c>
      <c r="G120" s="81">
        <f>IF(AND(EXACT(D120,"CPS_5m"),EXACT(E120,"Win")),'Input Data'!G2,0)+IF(AND(EXACT(D120,"CPS_5m"),EXACT(E120,"Loss")),'Input Data'!G3,0)+IF(AND(EXACT(D120,"CPS_60s"),EXACT(E120,"Win")),'Input Data'!F2,0)+IF(AND(EXACT(D120,"CPS_60s"),EXACT(E120,"Loss")),'Input Data'!F3,0)</f>
        <v>0</v>
      </c>
    </row>
    <row r="121" spans="2:7" ht="15.75">
      <c r="B121" s="56"/>
      <c r="C121" s="25"/>
      <c r="D121" s="25"/>
      <c r="E121" s="27"/>
      <c r="F121" s="167">
        <f>IF(AND(EXACT(D121,"CPS_5m"),EXACT(E121,"Win")),'Input Data'!E2,0)+IF(AND(EXACT(D121,"CPS_5m"),EXACT(E121,"Loss")),'Input Data'!E3,0)+IF(AND(EXACT(D121,"CPS_60s"),EXACT(E121,"Win")),'Input Data'!D2,0)+IF(AND(EXACT(D121,"CPS_60s"),EXACT(E121,"Loss")),'Input Data'!D3,0)</f>
        <v>0</v>
      </c>
      <c r="G121" s="81">
        <f>IF(AND(EXACT(D121,"CPS_5m"),EXACT(E121,"Win")),'Input Data'!G2,0)+IF(AND(EXACT(D121,"CPS_5m"),EXACT(E121,"Loss")),'Input Data'!G3,0)+IF(AND(EXACT(D121,"CPS_60s"),EXACT(E121,"Win")),'Input Data'!F2,0)+IF(AND(EXACT(D121,"CPS_60s"),EXACT(E121,"Loss")),'Input Data'!F3,0)</f>
        <v>0</v>
      </c>
    </row>
    <row r="122" spans="2:7" ht="15.75">
      <c r="B122" s="56"/>
      <c r="C122" s="25"/>
      <c r="D122" s="25"/>
      <c r="E122" s="27"/>
      <c r="F122" s="167">
        <f>IF(AND(EXACT(D122,"CPS_5m"),EXACT(E122,"Win")),'Input Data'!E2,0)+IF(AND(EXACT(D122,"CPS_5m"),EXACT(E122,"Loss")),'Input Data'!E3,0)+IF(AND(EXACT(D122,"CPS_60s"),EXACT(E122,"Win")),'Input Data'!D2,0)+IF(AND(EXACT(D122,"CPS_60s"),EXACT(E122,"Loss")),'Input Data'!D3,0)</f>
        <v>0</v>
      </c>
      <c r="G122" s="81">
        <f>IF(AND(EXACT(D122,"CPS_5m"),EXACT(E122,"Win")),'Input Data'!G2,0)+IF(AND(EXACT(D122,"CPS_5m"),EXACT(E122,"Loss")),'Input Data'!G3,0)+IF(AND(EXACT(D122,"CPS_60s"),EXACT(E122,"Win")),'Input Data'!F2,0)+IF(AND(EXACT(D122,"CPS_60s"),EXACT(E122,"Loss")),'Input Data'!F3,0)</f>
        <v>0</v>
      </c>
    </row>
    <row r="123" spans="2:7" ht="15.75">
      <c r="B123" s="56"/>
      <c r="C123" s="25"/>
      <c r="D123" s="25"/>
      <c r="E123" s="27"/>
      <c r="F123" s="167">
        <f>IF(AND(EXACT(D123,"CPS_5m"),EXACT(E123,"Win")),'Input Data'!E2,0)+IF(AND(EXACT(D123,"CPS_5m"),EXACT(E123,"Loss")),'Input Data'!E3,0)+IF(AND(EXACT(D123,"CPS_60s"),EXACT(E123,"Win")),'Input Data'!D2,0)+IF(AND(EXACT(D123,"CPS_60s"),EXACT(E123,"Loss")),'Input Data'!D3,0)</f>
        <v>0</v>
      </c>
      <c r="G123" s="81">
        <f>IF(AND(EXACT(D123,"CPS_5m"),EXACT(E123,"Win")),'Input Data'!G2,0)+IF(AND(EXACT(D123,"CPS_5m"),EXACT(E123,"Loss")),'Input Data'!G3,0)+IF(AND(EXACT(D123,"CPS_60s"),EXACT(E123,"Win")),'Input Data'!F2,0)+IF(AND(EXACT(D123,"CPS_60s"),EXACT(E123,"Loss")),'Input Data'!F3,0)</f>
        <v>0</v>
      </c>
    </row>
    <row r="124" spans="2:7" ht="15.75">
      <c r="B124" s="56"/>
      <c r="C124" s="25"/>
      <c r="D124" s="25"/>
      <c r="E124" s="27"/>
      <c r="F124" s="167">
        <f>IF(AND(EXACT(D124,"CPS_5m"),EXACT(E124,"Win")),'Input Data'!E2,0)+IF(AND(EXACT(D124,"CPS_5m"),EXACT(E124,"Loss")),'Input Data'!E3,0)+IF(AND(EXACT(D124,"CPS_60s"),EXACT(E124,"Win")),'Input Data'!D2,0)+IF(AND(EXACT(D124,"CPS_60s"),EXACT(E124,"Loss")),'Input Data'!D3,0)</f>
        <v>0</v>
      </c>
      <c r="G124" s="81">
        <f>IF(AND(EXACT(D124,"CPS_5m"),EXACT(E124,"Win")),'Input Data'!G2,0)+IF(AND(EXACT(D124,"CPS_5m"),EXACT(E124,"Loss")),'Input Data'!G3,0)+IF(AND(EXACT(D124,"CPS_60s"),EXACT(E124,"Win")),'Input Data'!F2,0)+IF(AND(EXACT(D124,"CPS_60s"),EXACT(E124,"Loss")),'Input Data'!F3,0)</f>
        <v>0</v>
      </c>
    </row>
    <row r="125" spans="2:7" ht="15.75">
      <c r="B125" s="56"/>
      <c r="C125" s="25"/>
      <c r="D125" s="25"/>
      <c r="E125" s="27"/>
      <c r="F125" s="167">
        <f>IF(AND(EXACT(D125,"CPS_5m"),EXACT(E125,"Win")),'Input Data'!E2,0)+IF(AND(EXACT(D125,"CPS_5m"),EXACT(E125,"Loss")),'Input Data'!E3,0)+IF(AND(EXACT(D125,"CPS_60s"),EXACT(E125,"Win")),'Input Data'!D2,0)+IF(AND(EXACT(D125,"CPS_60s"),EXACT(E125,"Loss")),'Input Data'!D3,0)</f>
        <v>0</v>
      </c>
      <c r="G125" s="81">
        <f>IF(AND(EXACT(D125,"CPS_5m"),EXACT(E125,"Win")),'Input Data'!G2,0)+IF(AND(EXACT(D125,"CPS_5m"),EXACT(E125,"Loss")),'Input Data'!G3,0)+IF(AND(EXACT(D125,"CPS_60s"),EXACT(E125,"Win")),'Input Data'!F2,0)+IF(AND(EXACT(D125,"CPS_60s"),EXACT(E125,"Loss")),'Input Data'!F3,0)</f>
        <v>0</v>
      </c>
    </row>
    <row r="126" spans="2:7" ht="15.75">
      <c r="B126" s="56"/>
      <c r="C126" s="25"/>
      <c r="D126" s="25"/>
      <c r="E126" s="27"/>
      <c r="F126" s="167">
        <f>IF(AND(EXACT(D126,"CPS_5m"),EXACT(E126,"Win")),'Input Data'!E2,0)+IF(AND(EXACT(D126,"CPS_5m"),EXACT(E126,"Loss")),'Input Data'!E3,0)+IF(AND(EXACT(D126,"CPS_60s"),EXACT(E126,"Win")),'Input Data'!D2,0)+IF(AND(EXACT(D126,"CPS_60s"),EXACT(E126,"Loss")),'Input Data'!D3,0)</f>
        <v>0</v>
      </c>
      <c r="G126" s="81">
        <f>IF(AND(EXACT(D126,"CPS_5m"),EXACT(E126,"Win")),'Input Data'!G2,0)+IF(AND(EXACT(D126,"CPS_5m"),EXACT(E126,"Loss")),'Input Data'!G3,0)+IF(AND(EXACT(D126,"CPS_60s"),EXACT(E126,"Win")),'Input Data'!F2,0)+IF(AND(EXACT(D126,"CPS_60s"),EXACT(E126,"Loss")),'Input Data'!F3,0)</f>
        <v>0</v>
      </c>
    </row>
    <row r="127" spans="2:7" ht="15.75">
      <c r="B127" s="56"/>
      <c r="C127" s="25"/>
      <c r="D127" s="25"/>
      <c r="E127" s="27"/>
      <c r="F127" s="167">
        <f>IF(AND(EXACT(D127,"CPS_5m"),EXACT(E127,"Win")),'Input Data'!E2,0)+IF(AND(EXACT(D127,"CPS_5m"),EXACT(E127,"Loss")),'Input Data'!E3,0)+IF(AND(EXACT(D127,"CPS_60s"),EXACT(E127,"Win")),'Input Data'!D2,0)+IF(AND(EXACT(D127,"CPS_60s"),EXACT(E127,"Loss")),'Input Data'!D3,0)</f>
        <v>0</v>
      </c>
      <c r="G127" s="81">
        <f>IF(AND(EXACT(D127,"CPS_5m"),EXACT(E127,"Win")),'Input Data'!G2,0)+IF(AND(EXACT(D127,"CPS_5m"),EXACT(E127,"Loss")),'Input Data'!G3,0)+IF(AND(EXACT(D127,"CPS_60s"),EXACT(E127,"Win")),'Input Data'!F2,0)+IF(AND(EXACT(D127,"CPS_60s"),EXACT(E127,"Loss")),'Input Data'!F3,0)</f>
        <v>0</v>
      </c>
    </row>
    <row r="128" spans="2:7" ht="15.75">
      <c r="B128" s="56"/>
      <c r="C128" s="25"/>
      <c r="D128" s="25"/>
      <c r="E128" s="27"/>
      <c r="F128" s="167">
        <f>IF(AND(EXACT(D128,"CPS_5m"),EXACT(E128,"Win")),'Input Data'!E2,0)+IF(AND(EXACT(D128,"CPS_5m"),EXACT(E128,"Loss")),'Input Data'!E3,0)+IF(AND(EXACT(D128,"CPS_60s"),EXACT(E128,"Win")),'Input Data'!D2,0)+IF(AND(EXACT(D128,"CPS_60s"),EXACT(E128,"Loss")),'Input Data'!D3,0)</f>
        <v>0</v>
      </c>
      <c r="G128" s="81">
        <f>IF(AND(EXACT(D128,"CPS_5m"),EXACT(E128,"Win")),'Input Data'!G2,0)+IF(AND(EXACT(D128,"CPS_5m"),EXACT(E128,"Loss")),'Input Data'!G3,0)+IF(AND(EXACT(D128,"CPS_60s"),EXACT(E128,"Win")),'Input Data'!F2,0)+IF(AND(EXACT(D128,"CPS_60s"),EXACT(E128,"Loss")),'Input Data'!F3,0)</f>
        <v>0</v>
      </c>
    </row>
    <row r="129" spans="2:7" ht="15.75">
      <c r="B129" s="56"/>
      <c r="C129" s="25"/>
      <c r="D129" s="25"/>
      <c r="E129" s="27"/>
      <c r="F129" s="167">
        <f>IF(AND(EXACT(D129,"CPS_5m"),EXACT(E129,"Win")),'Input Data'!E2,0)+IF(AND(EXACT(D129,"CPS_5m"),EXACT(E129,"Loss")),'Input Data'!E3,0)+IF(AND(EXACT(D129,"CPS_60s"),EXACT(E129,"Win")),'Input Data'!D2,0)+IF(AND(EXACT(D129,"CPS_60s"),EXACT(E129,"Loss")),'Input Data'!D3,0)</f>
        <v>0</v>
      </c>
      <c r="G129" s="81">
        <f>IF(AND(EXACT(D129,"CPS_5m"),EXACT(E129,"Win")),'Input Data'!G2,0)+IF(AND(EXACT(D129,"CPS_5m"),EXACT(E129,"Loss")),'Input Data'!G3,0)+IF(AND(EXACT(D129,"CPS_60s"),EXACT(E129,"Win")),'Input Data'!F2,0)+IF(AND(EXACT(D129,"CPS_60s"),EXACT(E129,"Loss")),'Input Data'!F3,0)</f>
        <v>0</v>
      </c>
    </row>
    <row r="130" spans="2:7" ht="15.75">
      <c r="B130" s="56"/>
      <c r="C130" s="25"/>
      <c r="D130" s="25"/>
      <c r="E130" s="27"/>
      <c r="F130" s="167">
        <f>IF(AND(EXACT(D130,"CPS_5m"),EXACT(E130,"Win")),'Input Data'!E2,0)+IF(AND(EXACT(D130,"CPS_5m"),EXACT(E130,"Loss")),'Input Data'!E3,0)+IF(AND(EXACT(D130,"CPS_60s"),EXACT(E130,"Win")),'Input Data'!D2,0)+IF(AND(EXACT(D130,"CPS_60s"),EXACT(E130,"Loss")),'Input Data'!D3,0)</f>
        <v>0</v>
      </c>
      <c r="G130" s="81">
        <f>IF(AND(EXACT(D130,"CPS_5m"),EXACT(E130,"Win")),'Input Data'!G2,0)+IF(AND(EXACT(D130,"CPS_5m"),EXACT(E130,"Loss")),'Input Data'!G3,0)+IF(AND(EXACT(D130,"CPS_60s"),EXACT(E130,"Win")),'Input Data'!F2,0)+IF(AND(EXACT(D130,"CPS_60s"),EXACT(E130,"Loss")),'Input Data'!F3,0)</f>
        <v>0</v>
      </c>
    </row>
    <row r="131" spans="2:7" ht="15.75">
      <c r="B131" s="56"/>
      <c r="C131" s="25"/>
      <c r="D131" s="25"/>
      <c r="E131" s="27"/>
      <c r="F131" s="167">
        <f>IF(AND(EXACT(D131,"CPS_5m"),EXACT(E131,"Win")),'Input Data'!E2,0)+IF(AND(EXACT(D131,"CPS_5m"),EXACT(E131,"Loss")),'Input Data'!E3,0)+IF(AND(EXACT(D131,"CPS_60s"),EXACT(E131,"Win")),'Input Data'!D2,0)+IF(AND(EXACT(D131,"CPS_60s"),EXACT(E131,"Loss")),'Input Data'!D3,0)</f>
        <v>0</v>
      </c>
      <c r="G131" s="81">
        <f>IF(AND(EXACT(D131,"CPS_5m"),EXACT(E131,"Win")),'Input Data'!G2,0)+IF(AND(EXACT(D131,"CPS_5m"),EXACT(E131,"Loss")),'Input Data'!G3,0)+IF(AND(EXACT(D131,"CPS_60s"),EXACT(E131,"Win")),'Input Data'!F2,0)+IF(AND(EXACT(D131,"CPS_60s"),EXACT(E131,"Loss")),'Input Data'!F3,0)</f>
        <v>0</v>
      </c>
    </row>
    <row r="132" spans="2:7" ht="15.75">
      <c r="B132" s="56"/>
      <c r="C132" s="25"/>
      <c r="D132" s="25"/>
      <c r="E132" s="27"/>
      <c r="F132" s="167">
        <f>IF(AND(EXACT(D132,"CPS_5m"),EXACT(E132,"Win")),'Input Data'!E2,0)+IF(AND(EXACT(D132,"CPS_5m"),EXACT(E132,"Loss")),'Input Data'!E3,0)+IF(AND(EXACT(D132,"CPS_60s"),EXACT(E132,"Win")),'Input Data'!D2,0)+IF(AND(EXACT(D132,"CPS_60s"),EXACT(E132,"Loss")),'Input Data'!D3,0)</f>
        <v>0</v>
      </c>
      <c r="G132" s="81">
        <f>IF(AND(EXACT(D132,"CPS_5m"),EXACT(E132,"Win")),'Input Data'!G2,0)+IF(AND(EXACT(D132,"CPS_5m"),EXACT(E132,"Loss")),'Input Data'!G3,0)+IF(AND(EXACT(D132,"CPS_60s"),EXACT(E132,"Win")),'Input Data'!F2,0)+IF(AND(EXACT(D132,"CPS_60s"),EXACT(E132,"Loss")),'Input Data'!F3,0)</f>
        <v>0</v>
      </c>
    </row>
    <row r="133" spans="2:7" ht="15.75">
      <c r="B133" s="56"/>
      <c r="C133" s="25"/>
      <c r="D133" s="25"/>
      <c r="E133" s="27"/>
      <c r="F133" s="167">
        <f>IF(AND(EXACT(D133,"CPS_5m"),EXACT(E133,"Win")),'Input Data'!E2,0)+IF(AND(EXACT(D133,"CPS_5m"),EXACT(E133,"Loss")),'Input Data'!E3,0)+IF(AND(EXACT(D133,"CPS_60s"),EXACT(E133,"Win")),'Input Data'!D2,0)+IF(AND(EXACT(D133,"CPS_60s"),EXACT(E133,"Loss")),'Input Data'!D3,0)</f>
        <v>0</v>
      </c>
      <c r="G133" s="81">
        <f>IF(AND(EXACT(D133,"CPS_5m"),EXACT(E133,"Win")),'Input Data'!G2,0)+IF(AND(EXACT(D133,"CPS_5m"),EXACT(E133,"Loss")),'Input Data'!G3,0)+IF(AND(EXACT(D133,"CPS_60s"),EXACT(E133,"Win")),'Input Data'!F2,0)+IF(AND(EXACT(D133,"CPS_60s"),EXACT(E133,"Loss")),'Input Data'!F3,0)</f>
        <v>0</v>
      </c>
    </row>
    <row r="134" spans="2:7" ht="15.75">
      <c r="B134" s="56"/>
      <c r="C134" s="25"/>
      <c r="D134" s="25"/>
      <c r="E134" s="27"/>
      <c r="F134" s="167">
        <f>IF(AND(EXACT(D134,"CPS_5m"),EXACT(E134,"Win")),'Input Data'!E2,0)+IF(AND(EXACT(D134,"CPS_5m"),EXACT(E134,"Loss")),'Input Data'!E3,0)+IF(AND(EXACT(D134,"CPS_60s"),EXACT(E134,"Win")),'Input Data'!D2,0)+IF(AND(EXACT(D134,"CPS_60s"),EXACT(E134,"Loss")),'Input Data'!D3,0)</f>
        <v>0</v>
      </c>
      <c r="G134" s="81">
        <f>IF(AND(EXACT(D134,"CPS_5m"),EXACT(E134,"Win")),'Input Data'!G2,0)+IF(AND(EXACT(D134,"CPS_5m"),EXACT(E134,"Loss")),'Input Data'!G3,0)+IF(AND(EXACT(D134,"CPS_60s"),EXACT(E134,"Win")),'Input Data'!F2,0)+IF(AND(EXACT(D134,"CPS_60s"),EXACT(E134,"Loss")),'Input Data'!F3,0)</f>
        <v>0</v>
      </c>
    </row>
    <row r="135" spans="2:7" ht="15.75">
      <c r="B135" s="56"/>
      <c r="C135" s="25"/>
      <c r="D135" s="25"/>
      <c r="E135" s="27"/>
      <c r="F135" s="167">
        <f>IF(AND(EXACT(D135,"CPS_5m"),EXACT(E135,"Win")),'Input Data'!E2,0)+IF(AND(EXACT(D135,"CPS_5m"),EXACT(E135,"Loss")),'Input Data'!E3,0)+IF(AND(EXACT(D135,"CPS_60s"),EXACT(E135,"Win")),'Input Data'!D2,0)+IF(AND(EXACT(D135,"CPS_60s"),EXACT(E135,"Loss")),'Input Data'!D3,0)</f>
        <v>0</v>
      </c>
      <c r="G135" s="81">
        <f>IF(AND(EXACT(D135,"CPS_5m"),EXACT(E135,"Win")),'Input Data'!G2,0)+IF(AND(EXACT(D135,"CPS_5m"),EXACT(E135,"Loss")),'Input Data'!G3,0)+IF(AND(EXACT(D135,"CPS_60s"),EXACT(E135,"Win")),'Input Data'!F2,0)+IF(AND(EXACT(D135,"CPS_60s"),EXACT(E135,"Loss")),'Input Data'!F3,0)</f>
        <v>0</v>
      </c>
    </row>
    <row r="136" spans="2:7" ht="15.75">
      <c r="B136" s="56"/>
      <c r="C136" s="25"/>
      <c r="D136" s="25"/>
      <c r="E136" s="27"/>
      <c r="F136" s="167">
        <f>IF(AND(EXACT(D136,"CPS_5m"),EXACT(E136,"Win")),'Input Data'!E2,0)+IF(AND(EXACT(D136,"CPS_5m"),EXACT(E136,"Loss")),'Input Data'!E3,0)+IF(AND(EXACT(D136,"CPS_60s"),EXACT(E136,"Win")),'Input Data'!D2,0)+IF(AND(EXACT(D136,"CPS_60s"),EXACT(E136,"Loss")),'Input Data'!D3,0)</f>
        <v>0</v>
      </c>
      <c r="G136" s="81">
        <f>IF(AND(EXACT(D136,"CPS_5m"),EXACT(E136,"Win")),'Input Data'!G2,0)+IF(AND(EXACT(D136,"CPS_5m"),EXACT(E136,"Loss")),'Input Data'!G3,0)+IF(AND(EXACT(D136,"CPS_60s"),EXACT(E136,"Win")),'Input Data'!F2,0)+IF(AND(EXACT(D136,"CPS_60s"),EXACT(E136,"Loss")),'Input Data'!F3,0)</f>
        <v>0</v>
      </c>
    </row>
    <row r="137" spans="2:7" ht="15.75">
      <c r="B137" s="56"/>
      <c r="C137" s="25"/>
      <c r="D137" s="25"/>
      <c r="E137" s="27"/>
      <c r="F137" s="167">
        <f>IF(AND(EXACT(D137,"CPS_5m"),EXACT(E137,"Win")),'Input Data'!E2,0)+IF(AND(EXACT(D137,"CPS_5m"),EXACT(E137,"Loss")),'Input Data'!E3,0)+IF(AND(EXACT(D137,"CPS_60s"),EXACT(E137,"Win")),'Input Data'!D2,0)+IF(AND(EXACT(D137,"CPS_60s"),EXACT(E137,"Loss")),'Input Data'!D3,0)</f>
        <v>0</v>
      </c>
      <c r="G137" s="81">
        <f>IF(AND(EXACT(D137,"CPS_5m"),EXACT(E137,"Win")),'Input Data'!G2,0)+IF(AND(EXACT(D137,"CPS_5m"),EXACT(E137,"Loss")),'Input Data'!G3,0)+IF(AND(EXACT(D137,"CPS_60s"),EXACT(E137,"Win")),'Input Data'!F2,0)+IF(AND(EXACT(D137,"CPS_60s"),EXACT(E137,"Loss")),'Input Data'!F3,0)</f>
        <v>0</v>
      </c>
    </row>
    <row r="138" spans="2:7" ht="15.75">
      <c r="B138" s="56"/>
      <c r="C138" s="25"/>
      <c r="D138" s="25"/>
      <c r="E138" s="27"/>
      <c r="F138" s="167">
        <f>IF(AND(EXACT(D138,"CPS_5m"),EXACT(E138,"Win")),'Input Data'!E2,0)+IF(AND(EXACT(D138,"CPS_5m"),EXACT(E138,"Loss")),'Input Data'!E3,0)+IF(AND(EXACT(D138,"CPS_60s"),EXACT(E138,"Win")),'Input Data'!D2,0)+IF(AND(EXACT(D138,"CPS_60s"),EXACT(E138,"Loss")),'Input Data'!D3,0)</f>
        <v>0</v>
      </c>
      <c r="G138" s="81">
        <f>IF(AND(EXACT(D138,"CPS_5m"),EXACT(E138,"Win")),'Input Data'!G2,0)+IF(AND(EXACT(D138,"CPS_5m"),EXACT(E138,"Loss")),'Input Data'!G3,0)+IF(AND(EXACT(D138,"CPS_60s"),EXACT(E138,"Win")),'Input Data'!F2,0)+IF(AND(EXACT(D138,"CPS_60s"),EXACT(E138,"Loss")),'Input Data'!F3,0)</f>
        <v>0</v>
      </c>
    </row>
    <row r="139" spans="2:7" ht="15.75">
      <c r="B139" s="56"/>
      <c r="C139" s="25"/>
      <c r="D139" s="25"/>
      <c r="E139" s="27"/>
      <c r="F139" s="167">
        <f>IF(AND(EXACT(D139,"CPS_5m"),EXACT(E139,"Win")),'Input Data'!E2,0)+IF(AND(EXACT(D139,"CPS_5m"),EXACT(E139,"Loss")),'Input Data'!E3,0)+IF(AND(EXACT(D139,"CPS_60s"),EXACT(E139,"Win")),'Input Data'!D2,0)+IF(AND(EXACT(D139,"CPS_60s"),EXACT(E139,"Loss")),'Input Data'!D3,0)</f>
        <v>0</v>
      </c>
      <c r="G139" s="81">
        <f>IF(AND(EXACT(D139,"CPS_5m"),EXACT(E139,"Win")),'Input Data'!G2,0)+IF(AND(EXACT(D139,"CPS_5m"),EXACT(E139,"Loss")),'Input Data'!G3,0)+IF(AND(EXACT(D139,"CPS_60s"),EXACT(E139,"Win")),'Input Data'!F2,0)+IF(AND(EXACT(D139,"CPS_60s"),EXACT(E139,"Loss")),'Input Data'!F3,0)</f>
        <v>0</v>
      </c>
    </row>
    <row r="140" spans="2:7" ht="15.75">
      <c r="B140" s="56"/>
      <c r="C140" s="25"/>
      <c r="D140" s="25"/>
      <c r="E140" s="27"/>
      <c r="F140" s="167">
        <f>IF(AND(EXACT(D140,"CPS_5m"),EXACT(E140,"Win")),'Input Data'!E2,0)+IF(AND(EXACT(D140,"CPS_5m"),EXACT(E140,"Loss")),'Input Data'!E3,0)+IF(AND(EXACT(D140,"CPS_60s"),EXACT(E140,"Win")),'Input Data'!D2,0)+IF(AND(EXACT(D140,"CPS_60s"),EXACT(E140,"Loss")),'Input Data'!D3,0)</f>
        <v>0</v>
      </c>
      <c r="G140" s="81">
        <f>IF(AND(EXACT(D140,"CPS_5m"),EXACT(E140,"Win")),'Input Data'!G2,0)+IF(AND(EXACT(D140,"CPS_5m"),EXACT(E140,"Loss")),'Input Data'!G3,0)+IF(AND(EXACT(D140,"CPS_60s"),EXACT(E140,"Win")),'Input Data'!F2,0)+IF(AND(EXACT(D140,"CPS_60s"),EXACT(E140,"Loss")),'Input Data'!F3,0)</f>
        <v>0</v>
      </c>
    </row>
    <row r="141" spans="2:7" ht="15.75">
      <c r="B141" s="56"/>
      <c r="C141" s="25"/>
      <c r="D141" s="25"/>
      <c r="E141" s="27"/>
      <c r="F141" s="167">
        <f>IF(AND(EXACT(D141,"CPS_5m"),EXACT(E141,"Win")),'Input Data'!E2,0)+IF(AND(EXACT(D141,"CPS_5m"),EXACT(E141,"Loss")),'Input Data'!E3,0)+IF(AND(EXACT(D141,"CPS_60s"),EXACT(E141,"Win")),'Input Data'!D2,0)+IF(AND(EXACT(D141,"CPS_60s"),EXACT(E141,"Loss")),'Input Data'!D3,0)</f>
        <v>0</v>
      </c>
      <c r="G141" s="81">
        <f>IF(AND(EXACT(D141,"CPS_5m"),EXACT(E141,"Win")),'Input Data'!G2,0)+IF(AND(EXACT(D141,"CPS_5m"),EXACT(E141,"Loss")),'Input Data'!G3,0)+IF(AND(EXACT(D141,"CPS_60s"),EXACT(E141,"Win")),'Input Data'!F2,0)+IF(AND(EXACT(D141,"CPS_60s"),EXACT(E141,"Loss")),'Input Data'!F3,0)</f>
        <v>0</v>
      </c>
    </row>
    <row r="142" spans="2:7" ht="15.75">
      <c r="B142" s="56"/>
      <c r="C142" s="25"/>
      <c r="D142" s="25"/>
      <c r="E142" s="27"/>
      <c r="F142" s="167">
        <f>IF(AND(EXACT(D142,"CPS_5m"),EXACT(E142,"Win")),'Input Data'!E2,0)+IF(AND(EXACT(D142,"CPS_5m"),EXACT(E142,"Loss")),'Input Data'!E3,0)+IF(AND(EXACT(D142,"CPS_60s"),EXACT(E142,"Win")),'Input Data'!D2,0)+IF(AND(EXACT(D142,"CPS_60s"),EXACT(E142,"Loss")),'Input Data'!D3,0)</f>
        <v>0</v>
      </c>
      <c r="G142" s="81">
        <f>IF(AND(EXACT(D142,"CPS_5m"),EXACT(E142,"Win")),'Input Data'!G2,0)+IF(AND(EXACT(D142,"CPS_5m"),EXACT(E142,"Loss")),'Input Data'!G3,0)+IF(AND(EXACT(D142,"CPS_60s"),EXACT(E142,"Win")),'Input Data'!F2,0)+IF(AND(EXACT(D142,"CPS_60s"),EXACT(E142,"Loss")),'Input Data'!F3,0)</f>
        <v>0</v>
      </c>
    </row>
    <row r="143" spans="2:7" ht="15.75">
      <c r="B143" s="56"/>
      <c r="C143" s="25"/>
      <c r="D143" s="25"/>
      <c r="E143" s="27"/>
      <c r="F143" s="167">
        <f>IF(AND(EXACT(D143,"CPS_5m"),EXACT(E143,"Win")),'Input Data'!E2,0)+IF(AND(EXACT(D143,"CPS_5m"),EXACT(E143,"Loss")),'Input Data'!E3,0)+IF(AND(EXACT(D143,"CPS_60s"),EXACT(E143,"Win")),'Input Data'!D2,0)+IF(AND(EXACT(D143,"CPS_60s"),EXACT(E143,"Loss")),'Input Data'!D3,0)</f>
        <v>0</v>
      </c>
      <c r="G143" s="81">
        <f>IF(AND(EXACT(D143,"CPS_5m"),EXACT(E143,"Win")),'Input Data'!G2,0)+IF(AND(EXACT(D143,"CPS_5m"),EXACT(E143,"Loss")),'Input Data'!G3,0)+IF(AND(EXACT(D143,"CPS_60s"),EXACT(E143,"Win")),'Input Data'!F2,0)+IF(AND(EXACT(D143,"CPS_60s"),EXACT(E143,"Loss")),'Input Data'!F3,0)</f>
        <v>0</v>
      </c>
    </row>
    <row r="144" spans="2:7" ht="15.75">
      <c r="B144" s="56"/>
      <c r="C144" s="25"/>
      <c r="D144" s="25"/>
      <c r="E144" s="27"/>
      <c r="F144" s="167">
        <f>IF(AND(EXACT(D144,"CPS_5m"),EXACT(E144,"Win")),'Input Data'!E2,0)+IF(AND(EXACT(D144,"CPS_5m"),EXACT(E144,"Loss")),'Input Data'!E3,0)+IF(AND(EXACT(D144,"CPS_60s"),EXACT(E144,"Win")),'Input Data'!D2,0)+IF(AND(EXACT(D144,"CPS_60s"),EXACT(E144,"Loss")),'Input Data'!D3,0)</f>
        <v>0</v>
      </c>
      <c r="G144" s="81">
        <f>IF(AND(EXACT(D144,"CPS_5m"),EXACT(E144,"Win")),'Input Data'!G2,0)+IF(AND(EXACT(D144,"CPS_5m"),EXACT(E144,"Loss")),'Input Data'!G3,0)+IF(AND(EXACT(D144,"CPS_60s"),EXACT(E144,"Win")),'Input Data'!F2,0)+IF(AND(EXACT(D144,"CPS_60s"),EXACT(E144,"Loss")),'Input Data'!F3,0)</f>
        <v>0</v>
      </c>
    </row>
    <row r="145" spans="2:7" ht="15.75">
      <c r="B145" s="56"/>
      <c r="C145" s="25"/>
      <c r="D145" s="25"/>
      <c r="E145" s="27"/>
      <c r="F145" s="167">
        <f>IF(AND(EXACT(D145,"CPS_5m"),EXACT(E145,"Win")),'Input Data'!E2,0)+IF(AND(EXACT(D145,"CPS_5m"),EXACT(E145,"Loss")),'Input Data'!E3,0)+IF(AND(EXACT(D145,"CPS_60s"),EXACT(E145,"Win")),'Input Data'!D2,0)+IF(AND(EXACT(D145,"CPS_60s"),EXACT(E145,"Loss")),'Input Data'!D3,0)</f>
        <v>0</v>
      </c>
      <c r="G145" s="81">
        <f>IF(AND(EXACT(D145,"CPS_5m"),EXACT(E145,"Win")),'Input Data'!G2,0)+IF(AND(EXACT(D145,"CPS_5m"),EXACT(E145,"Loss")),'Input Data'!G3,0)+IF(AND(EXACT(D145,"CPS_60s"),EXACT(E145,"Win")),'Input Data'!F2,0)+IF(AND(EXACT(D145,"CPS_60s"),EXACT(E145,"Loss")),'Input Data'!F3,0)</f>
        <v>0</v>
      </c>
    </row>
    <row r="146" spans="2:7" ht="15.75">
      <c r="B146" s="56"/>
      <c r="C146" s="25"/>
      <c r="D146" s="25"/>
      <c r="E146" s="27"/>
      <c r="F146" s="167">
        <f>IF(AND(EXACT(D146,"CPS_5m"),EXACT(E146,"Win")),'Input Data'!E2,0)+IF(AND(EXACT(D146,"CPS_5m"),EXACT(E146,"Loss")),'Input Data'!E3,0)+IF(AND(EXACT(D146,"CPS_60s"),EXACT(E146,"Win")),'Input Data'!D2,0)+IF(AND(EXACT(D146,"CPS_60s"),EXACT(E146,"Loss")),'Input Data'!D3,0)</f>
        <v>0</v>
      </c>
      <c r="G146" s="81">
        <f>IF(AND(EXACT(D146,"CPS_5m"),EXACT(E146,"Win")),'Input Data'!G2,0)+IF(AND(EXACT(D146,"CPS_5m"),EXACT(E146,"Loss")),'Input Data'!G3,0)+IF(AND(EXACT(D146,"CPS_60s"),EXACT(E146,"Win")),'Input Data'!F2,0)+IF(AND(EXACT(D146,"CPS_60s"),EXACT(E146,"Loss")),'Input Data'!F3,0)</f>
        <v>0</v>
      </c>
    </row>
    <row r="147" spans="2:7" ht="15.75">
      <c r="B147" s="56"/>
      <c r="C147" s="25"/>
      <c r="D147" s="25"/>
      <c r="E147" s="27"/>
      <c r="F147" s="167">
        <f>IF(AND(EXACT(D147,"CPS_5m"),EXACT(E147,"Win")),'Input Data'!E2,0)+IF(AND(EXACT(D147,"CPS_5m"),EXACT(E147,"Loss")),'Input Data'!E3,0)+IF(AND(EXACT(D147,"CPS_60s"),EXACT(E147,"Win")),'Input Data'!D2,0)+IF(AND(EXACT(D147,"CPS_60s"),EXACT(E147,"Loss")),'Input Data'!D3,0)</f>
        <v>0</v>
      </c>
      <c r="G147" s="81">
        <f>IF(AND(EXACT(D147,"CPS_5m"),EXACT(E147,"Win")),'Input Data'!G2,0)+IF(AND(EXACT(D147,"CPS_5m"),EXACT(E147,"Loss")),'Input Data'!G3,0)+IF(AND(EXACT(D147,"CPS_60s"),EXACT(E147,"Win")),'Input Data'!F2,0)+IF(AND(EXACT(D147,"CPS_60s"),EXACT(E147,"Loss")),'Input Data'!F3,0)</f>
        <v>0</v>
      </c>
    </row>
    <row r="148" spans="2:7" ht="15.75">
      <c r="B148" s="56"/>
      <c r="C148" s="25"/>
      <c r="D148" s="25"/>
      <c r="E148" s="27"/>
      <c r="F148" s="167">
        <f>IF(AND(EXACT(D148,"CPS_5m"),EXACT(E148,"Win")),'Input Data'!E2,0)+IF(AND(EXACT(D148,"CPS_5m"),EXACT(E148,"Loss")),'Input Data'!E3,0)+IF(AND(EXACT(D148,"CPS_60s"),EXACT(E148,"Win")),'Input Data'!D2,0)+IF(AND(EXACT(D148,"CPS_60s"),EXACT(E148,"Loss")),'Input Data'!D3,0)</f>
        <v>0</v>
      </c>
      <c r="G148" s="81">
        <f>IF(AND(EXACT(D148,"CPS_5m"),EXACT(E148,"Win")),'Input Data'!G2,0)+IF(AND(EXACT(D148,"CPS_5m"),EXACT(E148,"Loss")),'Input Data'!G3,0)+IF(AND(EXACT(D148,"CPS_60s"),EXACT(E148,"Win")),'Input Data'!F2,0)+IF(AND(EXACT(D148,"CPS_60s"),EXACT(E148,"Loss")),'Input Data'!F3,0)</f>
        <v>0</v>
      </c>
    </row>
    <row r="149" spans="2:7" ht="15.75">
      <c r="B149" s="56"/>
      <c r="C149" s="25"/>
      <c r="D149" s="25"/>
      <c r="E149" s="27"/>
      <c r="F149" s="167">
        <f>IF(AND(EXACT(D149,"CPS_5m"),EXACT(E149,"Win")),'Input Data'!E2,0)+IF(AND(EXACT(D149,"CPS_5m"),EXACT(E149,"Loss")),'Input Data'!E3,0)+IF(AND(EXACT(D149,"CPS_60s"),EXACT(E149,"Win")),'Input Data'!D2,0)+IF(AND(EXACT(D149,"CPS_60s"),EXACT(E149,"Loss")),'Input Data'!D3,0)</f>
        <v>0</v>
      </c>
      <c r="G149" s="81">
        <f>IF(AND(EXACT(D149,"CPS_5m"),EXACT(E149,"Win")),'Input Data'!G2,0)+IF(AND(EXACT(D149,"CPS_5m"),EXACT(E149,"Loss")),'Input Data'!G3,0)+IF(AND(EXACT(D149,"CPS_60s"),EXACT(E149,"Win")),'Input Data'!F2,0)+IF(AND(EXACT(D149,"CPS_60s"),EXACT(E149,"Loss")),'Input Data'!F3,0)</f>
        <v>0</v>
      </c>
    </row>
    <row r="150" spans="2:7" ht="15.75">
      <c r="B150" s="56"/>
      <c r="C150" s="25"/>
      <c r="D150" s="25"/>
      <c r="E150" s="27"/>
      <c r="F150" s="167">
        <f>IF(AND(EXACT(D150,"CPS_5m"),EXACT(E150,"Win")),'Input Data'!E2,0)+IF(AND(EXACT(D150,"CPS_5m"),EXACT(E150,"Loss")),'Input Data'!E3,0)+IF(AND(EXACT(D150,"CPS_60s"),EXACT(E150,"Win")),'Input Data'!D2,0)+IF(AND(EXACT(D150,"CPS_60s"),EXACT(E150,"Loss")),'Input Data'!D3,0)</f>
        <v>0</v>
      </c>
      <c r="G150" s="81">
        <f>IF(AND(EXACT(D150,"CPS_5m"),EXACT(E150,"Win")),'Input Data'!G2,0)+IF(AND(EXACT(D150,"CPS_5m"),EXACT(E150,"Loss")),'Input Data'!G3,0)+IF(AND(EXACT(D150,"CPS_60s"),EXACT(E150,"Win")),'Input Data'!F2,0)+IF(AND(EXACT(D150,"CPS_60s"),EXACT(E150,"Loss")),'Input Data'!F3,0)</f>
        <v>0</v>
      </c>
    </row>
    <row r="151" spans="2:7" ht="15.75">
      <c r="B151" s="56"/>
      <c r="C151" s="25"/>
      <c r="D151" s="25"/>
      <c r="E151" s="27"/>
      <c r="F151" s="167">
        <f>IF(AND(EXACT(D151,"CPS_5m"),EXACT(E151,"Win")),'Input Data'!E2,0)+IF(AND(EXACT(D151,"CPS_5m"),EXACT(E151,"Loss")),'Input Data'!E3,0)+IF(AND(EXACT(D151,"CPS_60s"),EXACT(E151,"Win")),'Input Data'!D2,0)+IF(AND(EXACT(D151,"CPS_60s"),EXACT(E151,"Loss")),'Input Data'!D3,0)</f>
        <v>0</v>
      </c>
      <c r="G151" s="81">
        <f>IF(AND(EXACT(D151,"CPS_5m"),EXACT(E151,"Win")),'Input Data'!G2,0)+IF(AND(EXACT(D151,"CPS_5m"),EXACT(E151,"Loss")),'Input Data'!G3,0)+IF(AND(EXACT(D151,"CPS_60s"),EXACT(E151,"Win")),'Input Data'!F2,0)+IF(AND(EXACT(D151,"CPS_60s"),EXACT(E151,"Loss")),'Input Data'!F3,0)</f>
        <v>0</v>
      </c>
    </row>
    <row r="152" spans="2:7" ht="15.75">
      <c r="B152" s="56"/>
      <c r="C152" s="25"/>
      <c r="D152" s="25"/>
      <c r="E152" s="27"/>
      <c r="F152" s="167">
        <f>IF(AND(EXACT(D152,"CPS_5m"),EXACT(E152,"Win")),'Input Data'!E2,0)+IF(AND(EXACT(D152,"CPS_5m"),EXACT(E152,"Loss")),'Input Data'!E3,0)+IF(AND(EXACT(D152,"CPS_60s"),EXACT(E152,"Win")),'Input Data'!D2,0)+IF(AND(EXACT(D152,"CPS_60s"),EXACT(E152,"Loss")),'Input Data'!D3,0)</f>
        <v>0</v>
      </c>
      <c r="G152" s="81">
        <f>IF(AND(EXACT(D152,"CPS_5m"),EXACT(E152,"Win")),'Input Data'!G2,0)+IF(AND(EXACT(D152,"CPS_5m"),EXACT(E152,"Loss")),'Input Data'!G3,0)+IF(AND(EXACT(D152,"CPS_60s"),EXACT(E152,"Win")),'Input Data'!F2,0)+IF(AND(EXACT(D152,"CPS_60s"),EXACT(E152,"Loss")),'Input Data'!F3,0)</f>
        <v>0</v>
      </c>
    </row>
    <row r="153" spans="2:7" ht="15.75">
      <c r="B153" s="56"/>
      <c r="C153" s="25"/>
      <c r="D153" s="25"/>
      <c r="E153" s="27"/>
      <c r="F153" s="167">
        <f>IF(AND(EXACT(D153,"CPS_5m"),EXACT(E153,"Win")),'Input Data'!E2,0)+IF(AND(EXACT(D153,"CPS_5m"),EXACT(E153,"Loss")),'Input Data'!E3,0)+IF(AND(EXACT(D153,"CPS_60s"),EXACT(E153,"Win")),'Input Data'!D2,0)+IF(AND(EXACT(D153,"CPS_60s"),EXACT(E153,"Loss")),'Input Data'!D3,0)</f>
        <v>0</v>
      </c>
      <c r="G153" s="81">
        <f>IF(AND(EXACT(D153,"CPS_5m"),EXACT(E153,"Win")),'Input Data'!G2,0)+IF(AND(EXACT(D153,"CPS_5m"),EXACT(E153,"Loss")),'Input Data'!G3,0)+IF(AND(EXACT(D153,"CPS_60s"),EXACT(E153,"Win")),'Input Data'!F2,0)+IF(AND(EXACT(D153,"CPS_60s"),EXACT(E153,"Loss")),'Input Data'!F3,0)</f>
        <v>0</v>
      </c>
    </row>
    <row r="154" spans="2:7" ht="15.75">
      <c r="B154" s="56"/>
      <c r="C154" s="25"/>
      <c r="D154" s="25"/>
      <c r="E154" s="27"/>
      <c r="F154" s="167">
        <f>IF(AND(EXACT(D154,"CPS_5m"),EXACT(E154,"Win")),'Input Data'!E2,0)+IF(AND(EXACT(D154,"CPS_5m"),EXACT(E154,"Loss")),'Input Data'!E3,0)+IF(AND(EXACT(D154,"CPS_60s"),EXACT(E154,"Win")),'Input Data'!D2,0)+IF(AND(EXACT(D154,"CPS_60s"),EXACT(E154,"Loss")),'Input Data'!D3,0)</f>
        <v>0</v>
      </c>
      <c r="G154" s="81">
        <f>IF(AND(EXACT(D154,"CPS_5m"),EXACT(E154,"Win")),'Input Data'!G2,0)+IF(AND(EXACT(D154,"CPS_5m"),EXACT(E154,"Loss")),'Input Data'!G3,0)+IF(AND(EXACT(D154,"CPS_60s"),EXACT(E154,"Win")),'Input Data'!F2,0)+IF(AND(EXACT(D154,"CPS_60s"),EXACT(E154,"Loss")),'Input Data'!F3,0)</f>
        <v>0</v>
      </c>
    </row>
    <row r="155" spans="2:7" ht="15.75">
      <c r="B155" s="56"/>
      <c r="C155" s="25"/>
      <c r="D155" s="25"/>
      <c r="E155" s="27"/>
      <c r="F155" s="167">
        <f>IF(AND(EXACT(D155,"CPS_5m"),EXACT(E155,"Win")),'Input Data'!E2,0)+IF(AND(EXACT(D155,"CPS_5m"),EXACT(E155,"Loss")),'Input Data'!E3,0)+IF(AND(EXACT(D155,"CPS_60s"),EXACT(E155,"Win")),'Input Data'!D2,0)+IF(AND(EXACT(D155,"CPS_60s"),EXACT(E155,"Loss")),'Input Data'!D3,0)</f>
        <v>0</v>
      </c>
      <c r="G155" s="81">
        <f>IF(AND(EXACT(D155,"CPS_5m"),EXACT(E155,"Win")),'Input Data'!G2,0)+IF(AND(EXACT(D155,"CPS_5m"),EXACT(E155,"Loss")),'Input Data'!G3,0)+IF(AND(EXACT(D155,"CPS_60s"),EXACT(E155,"Win")),'Input Data'!F2,0)+IF(AND(EXACT(D155,"CPS_60s"),EXACT(E155,"Loss")),'Input Data'!F3,0)</f>
        <v>0</v>
      </c>
    </row>
    <row r="156" spans="2:7" ht="15.75">
      <c r="B156" s="56"/>
      <c r="C156" s="25"/>
      <c r="D156" s="25"/>
      <c r="E156" s="27"/>
      <c r="F156" s="167">
        <f>IF(AND(EXACT(D156,"CPS_5m"),EXACT(E156,"Win")),'Input Data'!E2,0)+IF(AND(EXACT(D156,"CPS_5m"),EXACT(E156,"Loss")),'Input Data'!E3,0)+IF(AND(EXACT(D156,"CPS_60s"),EXACT(E156,"Win")),'Input Data'!D2,0)+IF(AND(EXACT(D156,"CPS_60s"),EXACT(E156,"Loss")),'Input Data'!D3,0)</f>
        <v>0</v>
      </c>
      <c r="G156" s="81">
        <f>IF(AND(EXACT(D156,"CPS_5m"),EXACT(E156,"Win")),'Input Data'!G2,0)+IF(AND(EXACT(D156,"CPS_5m"),EXACT(E156,"Loss")),'Input Data'!G3,0)+IF(AND(EXACT(D156,"CPS_60s"),EXACT(E156,"Win")),'Input Data'!F2,0)+IF(AND(EXACT(D156,"CPS_60s"),EXACT(E156,"Loss")),'Input Data'!F3,0)</f>
        <v>0</v>
      </c>
    </row>
    <row r="157" spans="2:7" ht="15.75">
      <c r="B157" s="56"/>
      <c r="C157" s="25"/>
      <c r="D157" s="25"/>
      <c r="E157" s="27"/>
      <c r="F157" s="167">
        <f>IF(AND(EXACT(D157,"CPS_5m"),EXACT(E157,"Win")),'Input Data'!E2,0)+IF(AND(EXACT(D157,"CPS_5m"),EXACT(E157,"Loss")),'Input Data'!E3,0)+IF(AND(EXACT(D157,"CPS_60s"),EXACT(E157,"Win")),'Input Data'!D2,0)+IF(AND(EXACT(D157,"CPS_60s"),EXACT(E157,"Loss")),'Input Data'!D3,0)</f>
        <v>0</v>
      </c>
      <c r="G157" s="81">
        <f>IF(AND(EXACT(D157,"CPS_5m"),EXACT(E157,"Win")),'Input Data'!G2,0)+IF(AND(EXACT(D157,"CPS_5m"),EXACT(E157,"Loss")),'Input Data'!G3,0)+IF(AND(EXACT(D157,"CPS_60s"),EXACT(E157,"Win")),'Input Data'!F2,0)+IF(AND(EXACT(D157,"CPS_60s"),EXACT(E157,"Loss")),'Input Data'!F3,0)</f>
        <v>0</v>
      </c>
    </row>
    <row r="158" spans="2:7" ht="15.75">
      <c r="B158" s="57"/>
      <c r="C158" s="26"/>
      <c r="D158" s="26"/>
      <c r="E158" s="27"/>
      <c r="F158" s="167">
        <f>IF(AND(EXACT(D158,"CPS_5m"),EXACT(E158,"Win")),'Input Data'!E2,0)+IF(AND(EXACT(D158,"CPS_5m"),EXACT(E158,"Loss")),'Input Data'!E3,0)+IF(AND(EXACT(D158,"CPS_60s"),EXACT(E158,"Win")),'Input Data'!D2,0)+IF(AND(EXACT(D158,"CPS_60s"),EXACT(E158,"Loss")),'Input Data'!D3,0)</f>
        <v>0</v>
      </c>
      <c r="G158" s="81">
        <f>IF(AND(EXACT(D158,"CPS_5m"),EXACT(E158,"Win")),'Input Data'!G2,0)+IF(AND(EXACT(D158,"CPS_5m"),EXACT(E158,"Loss")),'Input Data'!G3,0)+IF(AND(EXACT(D158,"CPS_60s"),EXACT(E158,"Win")),'Input Data'!F2,0)+IF(AND(EXACT(D158,"CPS_60s"),EXACT(E158,"Loss")),'Input Data'!F3,0)</f>
        <v>0</v>
      </c>
    </row>
    <row r="159" spans="2:7" ht="15.75">
      <c r="B159" s="56"/>
      <c r="C159" s="25"/>
      <c r="D159" s="25"/>
      <c r="E159" s="27"/>
      <c r="F159" s="167">
        <f>IF(AND(EXACT(D159,"CPS_5m"),EXACT(E159,"Win")),'Input Data'!E2,0)+IF(AND(EXACT(D159,"CPS_5m"),EXACT(E159,"Loss")),'Input Data'!E3,0)+IF(AND(EXACT(D159,"CPS_60s"),EXACT(E159,"Win")),'Input Data'!D2,0)+IF(AND(EXACT(D159,"CPS_60s"),EXACT(E159,"Loss")),'Input Data'!D3,0)</f>
        <v>0</v>
      </c>
      <c r="G159" s="81">
        <f>IF(AND(EXACT(D159,"CPS_5m"),EXACT(E159,"Win")),'Input Data'!G2,0)+IF(AND(EXACT(D159,"CPS_5m"),EXACT(E159,"Loss")),'Input Data'!G3,0)+IF(AND(EXACT(D159,"CPS_60s"),EXACT(E159,"Win")),'Input Data'!F2,0)+IF(AND(EXACT(D159,"CPS_60s"),EXACT(E159,"Loss")),'Input Data'!F3,0)</f>
        <v>0</v>
      </c>
    </row>
    <row r="160" spans="2:7" ht="15.75">
      <c r="B160" s="56"/>
      <c r="C160" s="25"/>
      <c r="D160" s="25"/>
      <c r="E160" s="27"/>
      <c r="F160" s="167">
        <f>IF(AND(EXACT(D160,"CPS_5m"),EXACT(E160,"Win")),'Input Data'!E2,0)+IF(AND(EXACT(D160,"CPS_5m"),EXACT(E160,"Loss")),'Input Data'!E3,0)+IF(AND(EXACT(D160,"CPS_60s"),EXACT(E160,"Win")),'Input Data'!D2,0)+IF(AND(EXACT(D160,"CPS_60s"),EXACT(E160,"Loss")),'Input Data'!D3,0)</f>
        <v>0</v>
      </c>
      <c r="G160" s="81">
        <f>IF(AND(EXACT(D160,"CPS_5m"),EXACT(E160,"Win")),'Input Data'!G2,0)+IF(AND(EXACT(D160,"CPS_5m"),EXACT(E160,"Loss")),'Input Data'!G3,0)+IF(AND(EXACT(D160,"CPS_60s"),EXACT(E160,"Win")),'Input Data'!F2,0)+IF(AND(EXACT(D160,"CPS_60s"),EXACT(E160,"Loss")),'Input Data'!F3,0)</f>
        <v>0</v>
      </c>
    </row>
    <row r="161" spans="2:7" ht="15.75">
      <c r="B161" s="56"/>
      <c r="C161" s="25"/>
      <c r="D161" s="25"/>
      <c r="E161" s="27"/>
      <c r="F161" s="167">
        <f>IF(AND(EXACT(D161,"CPS_5m"),EXACT(E161,"Win")),'Input Data'!E2,0)+IF(AND(EXACT(D161,"CPS_5m"),EXACT(E161,"Loss")),'Input Data'!E3,0)+IF(AND(EXACT(D161,"CPS_60s"),EXACT(E161,"Win")),'Input Data'!D2,0)+IF(AND(EXACT(D161,"CPS_60s"),EXACT(E161,"Loss")),'Input Data'!D3,0)</f>
        <v>0</v>
      </c>
      <c r="G161" s="81">
        <f>IF(AND(EXACT(D161,"CPS_5m"),EXACT(E161,"Win")),'Input Data'!G2,0)+IF(AND(EXACT(D161,"CPS_5m"),EXACT(E161,"Loss")),'Input Data'!G3,0)+IF(AND(EXACT(D161,"CPS_60s"),EXACT(E161,"Win")),'Input Data'!F2,0)+IF(AND(EXACT(D161,"CPS_60s"),EXACT(E161,"Loss")),'Input Data'!F3,0)</f>
        <v>0</v>
      </c>
    </row>
    <row r="162" spans="2:7" ht="15.75">
      <c r="B162" s="56"/>
      <c r="C162" s="25"/>
      <c r="D162" s="25"/>
      <c r="E162" s="27"/>
      <c r="F162" s="167">
        <f>IF(AND(EXACT(D162,"CPS_5m"),EXACT(E162,"Win")),'Input Data'!E2,0)+IF(AND(EXACT(D162,"CPS_5m"),EXACT(E162,"Loss")),'Input Data'!E3,0)+IF(AND(EXACT(D162,"CPS_60s"),EXACT(E162,"Win")),'Input Data'!D2,0)+IF(AND(EXACT(D162,"CPS_60s"),EXACT(E162,"Loss")),'Input Data'!D3,0)</f>
        <v>0</v>
      </c>
      <c r="G162" s="81">
        <f>IF(AND(EXACT(D162,"CPS_5m"),EXACT(E162,"Win")),'Input Data'!G2,0)+IF(AND(EXACT(D162,"CPS_5m"),EXACT(E162,"Loss")),'Input Data'!G3,0)+IF(AND(EXACT(D162,"CPS_60s"),EXACT(E162,"Win")),'Input Data'!F2,0)+IF(AND(EXACT(D162,"CPS_60s"),EXACT(E162,"Loss")),'Input Data'!F3,0)</f>
        <v>0</v>
      </c>
    </row>
    <row r="163" spans="2:7" ht="15.75">
      <c r="B163" s="56"/>
      <c r="C163" s="25"/>
      <c r="D163" s="25"/>
      <c r="E163" s="27"/>
      <c r="F163" s="167">
        <f>IF(AND(EXACT(D163,"CPS_5m"),EXACT(E163,"Win")),'Input Data'!E2,0)+IF(AND(EXACT(D163,"CPS_5m"),EXACT(E163,"Loss")),'Input Data'!E3,0)+IF(AND(EXACT(D163,"CPS_60s"),EXACT(E163,"Win")),'Input Data'!D2,0)+IF(AND(EXACT(D163,"CPS_60s"),EXACT(E163,"Loss")),'Input Data'!D3,0)</f>
        <v>0</v>
      </c>
      <c r="G163" s="81">
        <f>IF(AND(EXACT(D163,"CPS_5m"),EXACT(E163,"Win")),'Input Data'!G2,0)+IF(AND(EXACT(D163,"CPS_5m"),EXACT(E163,"Loss")),'Input Data'!G3,0)+IF(AND(EXACT(D163,"CPS_60s"),EXACT(E163,"Win")),'Input Data'!F2,0)+IF(AND(EXACT(D163,"CPS_60s"),EXACT(E163,"Loss")),'Input Data'!F3,0)</f>
        <v>0</v>
      </c>
    </row>
    <row r="164" spans="2:7" ht="15.75">
      <c r="B164" s="56"/>
      <c r="C164" s="25"/>
      <c r="D164" s="25"/>
      <c r="E164" s="27"/>
      <c r="F164" s="167">
        <f>IF(AND(EXACT(D164,"CPS_5m"),EXACT(E164,"Win")),'Input Data'!E2,0)+IF(AND(EXACT(D164,"CPS_5m"),EXACT(E164,"Loss")),'Input Data'!E3,0)+IF(AND(EXACT(D164,"CPS_60s"),EXACT(E164,"Win")),'Input Data'!D2,0)+IF(AND(EXACT(D164,"CPS_60s"),EXACT(E164,"Loss")),'Input Data'!D3,0)</f>
        <v>0</v>
      </c>
      <c r="G164" s="81">
        <f>IF(AND(EXACT(D164,"CPS_5m"),EXACT(E164,"Win")),'Input Data'!G2,0)+IF(AND(EXACT(D164,"CPS_5m"),EXACT(E164,"Loss")),'Input Data'!G3,0)+IF(AND(EXACT(D164,"CPS_60s"),EXACT(E164,"Win")),'Input Data'!F2,0)+IF(AND(EXACT(D164,"CPS_60s"),EXACT(E164,"Loss")),'Input Data'!F3,0)</f>
        <v>0</v>
      </c>
    </row>
    <row r="165" spans="2:7" ht="15.75">
      <c r="B165" s="56"/>
      <c r="C165" s="25"/>
      <c r="D165" s="25"/>
      <c r="E165" s="27"/>
      <c r="F165" s="167">
        <f>IF(AND(EXACT(D165,"CPS_5m"),EXACT(E165,"Win")),'Input Data'!E2,0)+IF(AND(EXACT(D165,"CPS_5m"),EXACT(E165,"Loss")),'Input Data'!E3,0)+IF(AND(EXACT(D165,"CPS_60s"),EXACT(E165,"Win")),'Input Data'!D2,0)+IF(AND(EXACT(D165,"CPS_60s"),EXACT(E165,"Loss")),'Input Data'!D3,0)</f>
        <v>0</v>
      </c>
      <c r="G165" s="81">
        <f>IF(AND(EXACT(D165,"CPS_5m"),EXACT(E165,"Win")),'Input Data'!G2,0)+IF(AND(EXACT(D165,"CPS_5m"),EXACT(E165,"Loss")),'Input Data'!G3,0)+IF(AND(EXACT(D165,"CPS_60s"),EXACT(E165,"Win")),'Input Data'!F2,0)+IF(AND(EXACT(D165,"CPS_60s"),EXACT(E165,"Loss")),'Input Data'!F3,0)</f>
        <v>0</v>
      </c>
    </row>
    <row r="166" spans="2:7" ht="15.75">
      <c r="B166" s="56"/>
      <c r="C166" s="25"/>
      <c r="D166" s="25"/>
      <c r="E166" s="27"/>
      <c r="F166" s="167">
        <f>IF(AND(EXACT(D166,"CPS_5m"),EXACT(E166,"Win")),'Input Data'!E2,0)+IF(AND(EXACT(D166,"CPS_5m"),EXACT(E166,"Loss")),'Input Data'!E3,0)+IF(AND(EXACT(D166,"CPS_60s"),EXACT(E166,"Win")),'Input Data'!D2,0)+IF(AND(EXACT(D166,"CPS_60s"),EXACT(E166,"Loss")),'Input Data'!D3,0)</f>
        <v>0</v>
      </c>
      <c r="G166" s="81">
        <f>IF(AND(EXACT(D166,"CPS_5m"),EXACT(E166,"Win")),'Input Data'!G2,0)+IF(AND(EXACT(D166,"CPS_5m"),EXACT(E166,"Loss")),'Input Data'!G3,0)+IF(AND(EXACT(D166,"CPS_60s"),EXACT(E166,"Win")),'Input Data'!F2,0)+IF(AND(EXACT(D166,"CPS_60s"),EXACT(E166,"Loss")),'Input Data'!F3,0)</f>
        <v>0</v>
      </c>
    </row>
    <row r="167" spans="2:7" ht="15.75">
      <c r="B167" s="56"/>
      <c r="C167" s="25"/>
      <c r="D167" s="25"/>
      <c r="E167" s="27"/>
      <c r="F167" s="167">
        <f>IF(AND(EXACT(D167,"CPS_5m"),EXACT(E167,"Win")),'Input Data'!E2,0)+IF(AND(EXACT(D167,"CPS_5m"),EXACT(E167,"Loss")),'Input Data'!E3,0)+IF(AND(EXACT(D167,"CPS_60s"),EXACT(E167,"Win")),'Input Data'!D2,0)+IF(AND(EXACT(D167,"CPS_60s"),EXACT(E167,"Loss")),'Input Data'!D3,0)</f>
        <v>0</v>
      </c>
      <c r="G167" s="81">
        <f>IF(AND(EXACT(D167,"CPS_5m"),EXACT(E167,"Win")),'Input Data'!G2,0)+IF(AND(EXACT(D167,"CPS_5m"),EXACT(E167,"Loss")),'Input Data'!G3,0)+IF(AND(EXACT(D167,"CPS_60s"),EXACT(E167,"Win")),'Input Data'!F2,0)+IF(AND(EXACT(D167,"CPS_60s"),EXACT(E167,"Loss")),'Input Data'!F3,0)</f>
        <v>0</v>
      </c>
    </row>
    <row r="168" spans="2:7" ht="15.75">
      <c r="B168" s="56"/>
      <c r="C168" s="25"/>
      <c r="D168" s="25"/>
      <c r="E168" s="27"/>
      <c r="F168" s="167">
        <f>IF(AND(EXACT(D168,"CPS_5m"),EXACT(E168,"Win")),'Input Data'!E2,0)+IF(AND(EXACT(D168,"CPS_5m"),EXACT(E168,"Loss")),'Input Data'!E3,0)+IF(AND(EXACT(D168,"CPS_60s"),EXACT(E168,"Win")),'Input Data'!D2,0)+IF(AND(EXACT(D168,"CPS_60s"),EXACT(E168,"Loss")),'Input Data'!D3,0)</f>
        <v>0</v>
      </c>
      <c r="G168" s="81">
        <f>IF(AND(EXACT(D168,"CPS_5m"),EXACT(E168,"Win")),'Input Data'!G2,0)+IF(AND(EXACT(D168,"CPS_5m"),EXACT(E168,"Loss")),'Input Data'!G3,0)+IF(AND(EXACT(D168,"CPS_60s"),EXACT(E168,"Win")),'Input Data'!F2,0)+IF(AND(EXACT(D168,"CPS_60s"),EXACT(E168,"Loss")),'Input Data'!F3,0)</f>
        <v>0</v>
      </c>
    </row>
    <row r="169" spans="2:7" ht="15.75">
      <c r="B169" s="56"/>
      <c r="C169" s="25"/>
      <c r="D169" s="25"/>
      <c r="E169" s="27"/>
      <c r="F169" s="167">
        <f>IF(AND(EXACT(D169,"CPS_5m"),EXACT(E169,"Win")),'Input Data'!E2,0)+IF(AND(EXACT(D169,"CPS_5m"),EXACT(E169,"Loss")),'Input Data'!E3,0)+IF(AND(EXACT(D169,"CPS_60s"),EXACT(E169,"Win")),'Input Data'!D2,0)+IF(AND(EXACT(D169,"CPS_60s"),EXACT(E169,"Loss")),'Input Data'!D3,0)</f>
        <v>0</v>
      </c>
      <c r="G169" s="81">
        <f>IF(AND(EXACT(D169,"CPS_5m"),EXACT(E169,"Win")),'Input Data'!G2,0)+IF(AND(EXACT(D169,"CPS_5m"),EXACT(E169,"Loss")),'Input Data'!G3,0)+IF(AND(EXACT(D169,"CPS_60s"),EXACT(E169,"Win")),'Input Data'!F2,0)+IF(AND(EXACT(D169,"CPS_60s"),EXACT(E169,"Loss")),'Input Data'!F3,0)</f>
        <v>0</v>
      </c>
    </row>
    <row r="170" spans="2:7" ht="15.75">
      <c r="B170" s="56"/>
      <c r="C170" s="25"/>
      <c r="D170" s="25"/>
      <c r="E170" s="27"/>
      <c r="F170" s="167">
        <f>IF(AND(EXACT(D170,"CPS_5m"),EXACT(E170,"Win")),'Input Data'!E2,0)+IF(AND(EXACT(D170,"CPS_5m"),EXACT(E170,"Loss")),'Input Data'!E3,0)+IF(AND(EXACT(D170,"CPS_60s"),EXACT(E170,"Win")),'Input Data'!D2,0)+IF(AND(EXACT(D170,"CPS_60s"),EXACT(E170,"Loss")),'Input Data'!D3,0)</f>
        <v>0</v>
      </c>
      <c r="G170" s="81">
        <f>IF(AND(EXACT(D170,"CPS_5m"),EXACT(E170,"Win")),'Input Data'!G2,0)+IF(AND(EXACT(D170,"CPS_5m"),EXACT(E170,"Loss")),'Input Data'!G3,0)+IF(AND(EXACT(D170,"CPS_60s"),EXACT(E170,"Win")),'Input Data'!F2,0)+IF(AND(EXACT(D170,"CPS_60s"),EXACT(E170,"Loss")),'Input Data'!F3,0)</f>
        <v>0</v>
      </c>
    </row>
    <row r="171" spans="2:7" ht="15.75">
      <c r="B171" s="56"/>
      <c r="C171" s="25"/>
      <c r="D171" s="25"/>
      <c r="E171" s="27"/>
      <c r="F171" s="167">
        <f>IF(AND(EXACT(D171,"CPS_5m"),EXACT(E171,"Win")),'Input Data'!E2,0)+IF(AND(EXACT(D171,"CPS_5m"),EXACT(E171,"Loss")),'Input Data'!E3,0)+IF(AND(EXACT(D171,"CPS_60s"),EXACT(E171,"Win")),'Input Data'!D2,0)+IF(AND(EXACT(D171,"CPS_60s"),EXACT(E171,"Loss")),'Input Data'!D3,0)</f>
        <v>0</v>
      </c>
      <c r="G171" s="81">
        <f>IF(AND(EXACT(D171,"CPS_5m"),EXACT(E171,"Win")),'Input Data'!G2,0)+IF(AND(EXACT(D171,"CPS_5m"),EXACT(E171,"Loss")),'Input Data'!G3,0)+IF(AND(EXACT(D171,"CPS_60s"),EXACT(E171,"Win")),'Input Data'!F2,0)+IF(AND(EXACT(D171,"CPS_60s"),EXACT(E171,"Loss")),'Input Data'!F3,0)</f>
        <v>0</v>
      </c>
    </row>
    <row r="172" spans="2:7" ht="15.75">
      <c r="B172" s="56"/>
      <c r="C172" s="25"/>
      <c r="D172" s="25"/>
      <c r="E172" s="27"/>
      <c r="F172" s="167">
        <f>IF(AND(EXACT(D172,"CPS_5m"),EXACT(E172,"Win")),'Input Data'!E2,0)+IF(AND(EXACT(D172,"CPS_5m"),EXACT(E172,"Loss")),'Input Data'!E3,0)+IF(AND(EXACT(D172,"CPS_60s"),EXACT(E172,"Win")),'Input Data'!D2,0)+IF(AND(EXACT(D172,"CPS_60s"),EXACT(E172,"Loss")),'Input Data'!D3,0)</f>
        <v>0</v>
      </c>
      <c r="G172" s="81">
        <f>IF(AND(EXACT(D172,"CPS_5m"),EXACT(E172,"Win")),'Input Data'!G2,0)+IF(AND(EXACT(D172,"CPS_5m"),EXACT(E172,"Loss")),'Input Data'!G3,0)+IF(AND(EXACT(D172,"CPS_60s"),EXACT(E172,"Win")),'Input Data'!F2,0)+IF(AND(EXACT(D172,"CPS_60s"),EXACT(E172,"Loss")),'Input Data'!F3,0)</f>
        <v>0</v>
      </c>
    </row>
    <row r="173" spans="2:7" ht="15.75">
      <c r="B173" s="56"/>
      <c r="C173" s="25"/>
      <c r="D173" s="25"/>
      <c r="E173" s="27"/>
      <c r="F173" s="167">
        <f>IF(AND(EXACT(D173,"CPS_5m"),EXACT(E173,"Win")),'Input Data'!E2,0)+IF(AND(EXACT(D173,"CPS_5m"),EXACT(E173,"Loss")),'Input Data'!E3,0)+IF(AND(EXACT(D173,"CPS_60s"),EXACT(E173,"Win")),'Input Data'!D2,0)+IF(AND(EXACT(D173,"CPS_60s"),EXACT(E173,"Loss")),'Input Data'!D3,0)</f>
        <v>0</v>
      </c>
      <c r="G173" s="81">
        <f>IF(AND(EXACT(D173,"CPS_5m"),EXACT(E173,"Win")),'Input Data'!G2,0)+IF(AND(EXACT(D173,"CPS_5m"),EXACT(E173,"Loss")),'Input Data'!G3,0)+IF(AND(EXACT(D173,"CPS_60s"),EXACT(E173,"Win")),'Input Data'!F2,0)+IF(AND(EXACT(D173,"CPS_60s"),EXACT(E173,"Loss")),'Input Data'!F3,0)</f>
        <v>0</v>
      </c>
    </row>
    <row r="174" spans="2:7" ht="15.75">
      <c r="B174" s="56"/>
      <c r="C174" s="25"/>
      <c r="D174" s="25"/>
      <c r="E174" s="27"/>
      <c r="F174" s="167">
        <f>IF(AND(EXACT(D174,"CPS_5m"),EXACT(E174,"Win")),'Input Data'!E2,0)+IF(AND(EXACT(D174,"CPS_5m"),EXACT(E174,"Loss")),'Input Data'!E3,0)+IF(AND(EXACT(D174,"CPS_60s"),EXACT(E174,"Win")),'Input Data'!D2,0)+IF(AND(EXACT(D174,"CPS_60s"),EXACT(E174,"Loss")),'Input Data'!D3,0)</f>
        <v>0</v>
      </c>
      <c r="G174" s="81">
        <f>IF(AND(EXACT(D174,"CPS_5m"),EXACT(E174,"Win")),'Input Data'!G2,0)+IF(AND(EXACT(D174,"CPS_5m"),EXACT(E174,"Loss")),'Input Data'!G3,0)+IF(AND(EXACT(D174,"CPS_60s"),EXACT(E174,"Win")),'Input Data'!F2,0)+IF(AND(EXACT(D174,"CPS_60s"),EXACT(E174,"Loss")),'Input Data'!F3,0)</f>
        <v>0</v>
      </c>
    </row>
    <row r="175" spans="2:7" ht="15.75">
      <c r="B175" s="56"/>
      <c r="C175" s="25"/>
      <c r="D175" s="25"/>
      <c r="E175" s="27"/>
      <c r="F175" s="167">
        <f>IF(AND(EXACT(D175,"CPS_5m"),EXACT(E175,"Win")),'Input Data'!E2,0)+IF(AND(EXACT(D175,"CPS_5m"),EXACT(E175,"Loss")),'Input Data'!E3,0)+IF(AND(EXACT(D175,"CPS_60s"),EXACT(E175,"Win")),'Input Data'!D2,0)+IF(AND(EXACT(D175,"CPS_60s"),EXACT(E175,"Loss")),'Input Data'!D3,0)</f>
        <v>0</v>
      </c>
      <c r="G175" s="81">
        <f>IF(AND(EXACT(D175,"CPS_5m"),EXACT(E175,"Win")),'Input Data'!G2,0)+IF(AND(EXACT(D175,"CPS_5m"),EXACT(E175,"Loss")),'Input Data'!G3,0)+IF(AND(EXACT(D175,"CPS_60s"),EXACT(E175,"Win")),'Input Data'!F2,0)+IF(AND(EXACT(D175,"CPS_60s"),EXACT(E175,"Loss")),'Input Data'!F3,0)</f>
        <v>0</v>
      </c>
    </row>
    <row r="176" spans="2:7" ht="15.75">
      <c r="B176" s="56"/>
      <c r="C176" s="25"/>
      <c r="D176" s="25"/>
      <c r="E176" s="27"/>
      <c r="F176" s="167">
        <f>IF(AND(EXACT(D176,"CPS_5m"),EXACT(E176,"Win")),'Input Data'!E2,0)+IF(AND(EXACT(D176,"CPS_5m"),EXACT(E176,"Loss")),'Input Data'!E3,0)+IF(AND(EXACT(D176,"CPS_60s"),EXACT(E176,"Win")),'Input Data'!D2,0)+IF(AND(EXACT(D176,"CPS_60s"),EXACT(E176,"Loss")),'Input Data'!D3,0)</f>
        <v>0</v>
      </c>
      <c r="G176" s="81">
        <f>IF(AND(EXACT(D176,"CPS_5m"),EXACT(E176,"Win")),'Input Data'!G2,0)+IF(AND(EXACT(D176,"CPS_5m"),EXACT(E176,"Loss")),'Input Data'!G3,0)+IF(AND(EXACT(D176,"CPS_60s"),EXACT(E176,"Win")),'Input Data'!F2,0)+IF(AND(EXACT(D176,"CPS_60s"),EXACT(E176,"Loss")),'Input Data'!F3,0)</f>
        <v>0</v>
      </c>
    </row>
    <row r="177" spans="2:7" ht="15.75">
      <c r="B177" s="56"/>
      <c r="C177" s="25"/>
      <c r="D177" s="25"/>
      <c r="E177" s="27"/>
      <c r="F177" s="167">
        <f>IF(AND(EXACT(D177,"CPS_5m"),EXACT(E177,"Win")),'Input Data'!E2,0)+IF(AND(EXACT(D177,"CPS_5m"),EXACT(E177,"Loss")),'Input Data'!E3,0)+IF(AND(EXACT(D177,"CPS_60s"),EXACT(E177,"Win")),'Input Data'!D2,0)+IF(AND(EXACT(D177,"CPS_60s"),EXACT(E177,"Loss")),'Input Data'!D3,0)</f>
        <v>0</v>
      </c>
      <c r="G177" s="81">
        <f>IF(AND(EXACT(D177,"CPS_5m"),EXACT(E177,"Win")),'Input Data'!G2,0)+IF(AND(EXACT(D177,"CPS_5m"),EXACT(E177,"Loss")),'Input Data'!G3,0)+IF(AND(EXACT(D177,"CPS_60s"),EXACT(E177,"Win")),'Input Data'!F2,0)+IF(AND(EXACT(D177,"CPS_60s"),EXACT(E177,"Loss")),'Input Data'!F3,0)</f>
        <v>0</v>
      </c>
    </row>
    <row r="178" spans="2:7" ht="15.75">
      <c r="B178" s="56"/>
      <c r="C178" s="25"/>
      <c r="D178" s="25"/>
      <c r="E178" s="27"/>
      <c r="F178" s="167">
        <f>IF(AND(EXACT(D178,"CPS_5m"),EXACT(E178,"Win")),'Input Data'!E2,0)+IF(AND(EXACT(D178,"CPS_5m"),EXACT(E178,"Loss")),'Input Data'!E3,0)+IF(AND(EXACT(D178,"CPS_60s"),EXACT(E178,"Win")),'Input Data'!D2,0)+IF(AND(EXACT(D178,"CPS_60s"),EXACT(E178,"Loss")),'Input Data'!D3,0)</f>
        <v>0</v>
      </c>
      <c r="G178" s="81">
        <f>IF(AND(EXACT(D178,"CPS_5m"),EXACT(E178,"Win")),'Input Data'!G2,0)+IF(AND(EXACT(D178,"CPS_5m"),EXACT(E178,"Loss")),'Input Data'!G3,0)+IF(AND(EXACT(D178,"CPS_60s"),EXACT(E178,"Win")),'Input Data'!F2,0)+IF(AND(EXACT(D178,"CPS_60s"),EXACT(E178,"Loss")),'Input Data'!F3,0)</f>
        <v>0</v>
      </c>
    </row>
    <row r="179" spans="2:7" ht="15.75">
      <c r="B179" s="56"/>
      <c r="C179" s="25"/>
      <c r="D179" s="25"/>
      <c r="E179" s="27"/>
      <c r="F179" s="167">
        <f>IF(AND(EXACT(D179,"CPS_5m"),EXACT(E179,"Win")),'Input Data'!E2,0)+IF(AND(EXACT(D179,"CPS_5m"),EXACT(E179,"Loss")),'Input Data'!E3,0)+IF(AND(EXACT(D179,"CPS_60s"),EXACT(E179,"Win")),'Input Data'!D2,0)+IF(AND(EXACT(D179,"CPS_60s"),EXACT(E179,"Loss")),'Input Data'!D3,0)</f>
        <v>0</v>
      </c>
      <c r="G179" s="81">
        <f>IF(AND(EXACT(D179,"CPS_5m"),EXACT(E179,"Win")),'Input Data'!G2,0)+IF(AND(EXACT(D179,"CPS_5m"),EXACT(E179,"Loss")),'Input Data'!G3,0)+IF(AND(EXACT(D179,"CPS_60s"),EXACT(E179,"Win")),'Input Data'!F2,0)+IF(AND(EXACT(D179,"CPS_60s"),EXACT(E179,"Loss")),'Input Data'!F3,0)</f>
        <v>0</v>
      </c>
    </row>
    <row r="180" spans="2:7" ht="15.75">
      <c r="B180" s="56"/>
      <c r="C180" s="25"/>
      <c r="D180" s="25"/>
      <c r="E180" s="27"/>
      <c r="F180" s="167">
        <f>IF(AND(EXACT(D180,"CPS_5m"),EXACT(E180,"Win")),'Input Data'!E2,0)+IF(AND(EXACT(D180,"CPS_5m"),EXACT(E180,"Loss")),'Input Data'!E3,0)+IF(AND(EXACT(D180,"CPS_60s"),EXACT(E180,"Win")),'Input Data'!D2,0)+IF(AND(EXACT(D180,"CPS_60s"),EXACT(E180,"Loss")),'Input Data'!D3,0)</f>
        <v>0</v>
      </c>
      <c r="G180" s="81">
        <f>IF(AND(EXACT(D180,"CPS_5m"),EXACT(E180,"Win")),'Input Data'!G2,0)+IF(AND(EXACT(D180,"CPS_5m"),EXACT(E180,"Loss")),'Input Data'!G3,0)+IF(AND(EXACT(D180,"CPS_60s"),EXACT(E180,"Win")),'Input Data'!F2,0)+IF(AND(EXACT(D180,"CPS_60s"),EXACT(E180,"Loss")),'Input Data'!F3,0)</f>
        <v>0</v>
      </c>
    </row>
    <row r="181" spans="2:7" ht="15.75">
      <c r="B181" s="56"/>
      <c r="C181" s="25"/>
      <c r="D181" s="25"/>
      <c r="E181" s="27"/>
      <c r="F181" s="167">
        <f>IF(AND(EXACT(D181,"CPS_5m"),EXACT(E181,"Win")),'Input Data'!E2,0)+IF(AND(EXACT(D181,"CPS_5m"),EXACT(E181,"Loss")),'Input Data'!E3,0)+IF(AND(EXACT(D181,"CPS_60s"),EXACT(E181,"Win")),'Input Data'!D2,0)+IF(AND(EXACT(D181,"CPS_60s"),EXACT(E181,"Loss")),'Input Data'!D3,0)</f>
        <v>0</v>
      </c>
      <c r="G181" s="81">
        <f>IF(AND(EXACT(D181,"CPS_5m"),EXACT(E181,"Win")),'Input Data'!G2,0)+IF(AND(EXACT(D181,"CPS_5m"),EXACT(E181,"Loss")),'Input Data'!G3,0)+IF(AND(EXACT(D181,"CPS_60s"),EXACT(E181,"Win")),'Input Data'!F2,0)+IF(AND(EXACT(D181,"CPS_60s"),EXACT(E181,"Loss")),'Input Data'!F3,0)</f>
        <v>0</v>
      </c>
    </row>
    <row r="182" spans="2:7" ht="15.75">
      <c r="B182" s="56"/>
      <c r="C182" s="25"/>
      <c r="D182" s="25"/>
      <c r="E182" s="27"/>
      <c r="F182" s="167">
        <f>IF(AND(EXACT(D182,"CPS_5m"),EXACT(E182,"Win")),'Input Data'!E2,0)+IF(AND(EXACT(D182,"CPS_5m"),EXACT(E182,"Loss")),'Input Data'!E3,0)+IF(AND(EXACT(D182,"CPS_60s"),EXACT(E182,"Win")),'Input Data'!D2,0)+IF(AND(EXACT(D182,"CPS_60s"),EXACT(E182,"Loss")),'Input Data'!D3,0)</f>
        <v>0</v>
      </c>
      <c r="G182" s="81">
        <f>IF(AND(EXACT(D182,"CPS_5m"),EXACT(E182,"Win")),'Input Data'!G2,0)+IF(AND(EXACT(D182,"CPS_5m"),EXACT(E182,"Loss")),'Input Data'!G3,0)+IF(AND(EXACT(D182,"CPS_60s"),EXACT(E182,"Win")),'Input Data'!F2,0)+IF(AND(EXACT(D182,"CPS_60s"),EXACT(E182,"Loss")),'Input Data'!F3,0)</f>
        <v>0</v>
      </c>
    </row>
    <row r="183" spans="2:7" ht="15.75">
      <c r="B183" s="56"/>
      <c r="C183" s="25"/>
      <c r="D183" s="25"/>
      <c r="E183" s="27"/>
      <c r="F183" s="167">
        <f>IF(AND(EXACT(D183,"CPS_5m"),EXACT(E183,"Win")),'Input Data'!E2,0)+IF(AND(EXACT(D183,"CPS_5m"),EXACT(E183,"Loss")),'Input Data'!E3,0)+IF(AND(EXACT(D183,"CPS_60s"),EXACT(E183,"Win")),'Input Data'!D2,0)+IF(AND(EXACT(D183,"CPS_60s"),EXACT(E183,"Loss")),'Input Data'!D3,0)</f>
        <v>0</v>
      </c>
      <c r="G183" s="81">
        <f>IF(AND(EXACT(D183,"CPS_5m"),EXACT(E183,"Win")),'Input Data'!G2,0)+IF(AND(EXACT(D183,"CPS_5m"),EXACT(E183,"Loss")),'Input Data'!G3,0)+IF(AND(EXACT(D183,"CPS_60s"),EXACT(E183,"Win")),'Input Data'!F2,0)+IF(AND(EXACT(D183,"CPS_60s"),EXACT(E183,"Loss")),'Input Data'!F3,0)</f>
        <v>0</v>
      </c>
    </row>
    <row r="184" spans="2:7" ht="15.75">
      <c r="B184" s="56"/>
      <c r="C184" s="25"/>
      <c r="D184" s="25"/>
      <c r="E184" s="27"/>
      <c r="F184" s="167">
        <f>IF(AND(EXACT(D184,"CPS_5m"),EXACT(E184,"Win")),'Input Data'!E2,0)+IF(AND(EXACT(D184,"CPS_5m"),EXACT(E184,"Loss")),'Input Data'!E3,0)+IF(AND(EXACT(D184,"CPS_60s"),EXACT(E184,"Win")),'Input Data'!D2,0)+IF(AND(EXACT(D184,"CPS_60s"),EXACT(E184,"Loss")),'Input Data'!D3,0)</f>
        <v>0</v>
      </c>
      <c r="G184" s="81">
        <f>IF(AND(EXACT(D184,"CPS_5m"),EXACT(E184,"Win")),'Input Data'!G2,0)+IF(AND(EXACT(D184,"CPS_5m"),EXACT(E184,"Loss")),'Input Data'!G3,0)+IF(AND(EXACT(D184,"CPS_60s"),EXACT(E184,"Win")),'Input Data'!F2,0)+IF(AND(EXACT(D184,"CPS_60s"),EXACT(E184,"Loss")),'Input Data'!F3,0)</f>
        <v>0</v>
      </c>
    </row>
    <row r="185" spans="2:7" ht="15.75">
      <c r="B185" s="56"/>
      <c r="C185" s="25"/>
      <c r="D185" s="25"/>
      <c r="E185" s="27"/>
      <c r="F185" s="167">
        <f>IF(AND(EXACT(D185,"CPS_5m"),EXACT(E185,"Win")),'Input Data'!E2,0)+IF(AND(EXACT(D185,"CPS_5m"),EXACT(E185,"Loss")),'Input Data'!E3,0)+IF(AND(EXACT(D185,"CPS_60s"),EXACT(E185,"Win")),'Input Data'!D2,0)+IF(AND(EXACT(D185,"CPS_60s"),EXACT(E185,"Loss")),'Input Data'!D3,0)</f>
        <v>0</v>
      </c>
      <c r="G185" s="81">
        <f>IF(AND(EXACT(D185,"CPS_5m"),EXACT(E185,"Win")),'Input Data'!G2,0)+IF(AND(EXACT(D185,"CPS_5m"),EXACT(E185,"Loss")),'Input Data'!G3,0)+IF(AND(EXACT(D185,"CPS_60s"),EXACT(E185,"Win")),'Input Data'!F2,0)+IF(AND(EXACT(D185,"CPS_60s"),EXACT(E185,"Loss")),'Input Data'!F3,0)</f>
        <v>0</v>
      </c>
    </row>
    <row r="186" spans="2:7" ht="15.75">
      <c r="B186" s="56"/>
      <c r="C186" s="25"/>
      <c r="D186" s="25"/>
      <c r="E186" s="27"/>
      <c r="F186" s="167">
        <f>IF(AND(EXACT(D186,"CPS_5m"),EXACT(E186,"Win")),'Input Data'!E2,0)+IF(AND(EXACT(D186,"CPS_5m"),EXACT(E186,"Loss")),'Input Data'!E3,0)+IF(AND(EXACT(D186,"CPS_60s"),EXACT(E186,"Win")),'Input Data'!D2,0)+IF(AND(EXACT(D186,"CPS_60s"),EXACT(E186,"Loss")),'Input Data'!D3,0)</f>
        <v>0</v>
      </c>
      <c r="G186" s="81">
        <f>IF(AND(EXACT(D186,"CPS_5m"),EXACT(E186,"Win")),'Input Data'!G2,0)+IF(AND(EXACT(D186,"CPS_5m"),EXACT(E186,"Loss")),'Input Data'!G3,0)+IF(AND(EXACT(D186,"CPS_60s"),EXACT(E186,"Win")),'Input Data'!F2,0)+IF(AND(EXACT(D186,"CPS_60s"),EXACT(E186,"Loss")),'Input Data'!F3,0)</f>
        <v>0</v>
      </c>
    </row>
    <row r="187" spans="2:7" ht="15.75">
      <c r="B187" s="56"/>
      <c r="C187" s="25"/>
      <c r="D187" s="25"/>
      <c r="E187" s="27"/>
      <c r="F187" s="167">
        <f>IF(AND(EXACT(D187,"CPS_5m"),EXACT(E187,"Win")),'Input Data'!E2,0)+IF(AND(EXACT(D187,"CPS_5m"),EXACT(E187,"Loss")),'Input Data'!E3,0)+IF(AND(EXACT(D187,"CPS_60s"),EXACT(E187,"Win")),'Input Data'!D2,0)+IF(AND(EXACT(D187,"CPS_60s"),EXACT(E187,"Loss")),'Input Data'!D3,0)</f>
        <v>0</v>
      </c>
      <c r="G187" s="81">
        <f>IF(AND(EXACT(D187,"CPS_5m"),EXACT(E187,"Win")),'Input Data'!G2,0)+IF(AND(EXACT(D187,"CPS_5m"),EXACT(E187,"Loss")),'Input Data'!G3,0)+IF(AND(EXACT(D187,"CPS_60s"),EXACT(E187,"Win")),'Input Data'!F2,0)+IF(AND(EXACT(D187,"CPS_60s"),EXACT(E187,"Loss")),'Input Data'!F3,0)</f>
        <v>0</v>
      </c>
    </row>
    <row r="188" spans="2:7" ht="15.75">
      <c r="B188" s="56"/>
      <c r="C188" s="25"/>
      <c r="D188" s="25"/>
      <c r="E188" s="27"/>
      <c r="F188" s="167">
        <f>IF(AND(EXACT(D188,"CPS_5m"),EXACT(E188,"Win")),'Input Data'!E2,0)+IF(AND(EXACT(D188,"CPS_5m"),EXACT(E188,"Loss")),'Input Data'!E3,0)+IF(AND(EXACT(D188,"CPS_60s"),EXACT(E188,"Win")),'Input Data'!D2,0)+IF(AND(EXACT(D188,"CPS_60s"),EXACT(E188,"Loss")),'Input Data'!D3,0)</f>
        <v>0</v>
      </c>
      <c r="G188" s="81">
        <f>IF(AND(EXACT(D188,"CPS_5m"),EXACT(E188,"Win")),'Input Data'!G2,0)+IF(AND(EXACT(D188,"CPS_5m"),EXACT(E188,"Loss")),'Input Data'!G3,0)+IF(AND(EXACT(D188,"CPS_60s"),EXACT(E188,"Win")),'Input Data'!F2,0)+IF(AND(EXACT(D188,"CPS_60s"),EXACT(E188,"Loss")),'Input Data'!F3,0)</f>
        <v>0</v>
      </c>
    </row>
    <row r="189" spans="2:7" ht="15.75">
      <c r="B189" s="56"/>
      <c r="C189" s="25"/>
      <c r="D189" s="25"/>
      <c r="E189" s="27"/>
      <c r="F189" s="167">
        <f>IF(AND(EXACT(D189,"CPS_5m"),EXACT(E189,"Win")),'Input Data'!E2,0)+IF(AND(EXACT(D189,"CPS_5m"),EXACT(E189,"Loss")),'Input Data'!E3,0)+IF(AND(EXACT(D189,"CPS_60s"),EXACT(E189,"Win")),'Input Data'!D2,0)+IF(AND(EXACT(D189,"CPS_60s"),EXACT(E189,"Loss")),'Input Data'!D3,0)</f>
        <v>0</v>
      </c>
      <c r="G189" s="81">
        <f>IF(AND(EXACT(D189,"CPS_5m"),EXACT(E189,"Win")),'Input Data'!G2,0)+IF(AND(EXACT(D189,"CPS_5m"),EXACT(E189,"Loss")),'Input Data'!G3,0)+IF(AND(EXACT(D189,"CPS_60s"),EXACT(E189,"Win")),'Input Data'!F2,0)+IF(AND(EXACT(D189,"CPS_60s"),EXACT(E189,"Loss")),'Input Data'!F3,0)</f>
        <v>0</v>
      </c>
    </row>
    <row r="190" spans="2:7" ht="15.75">
      <c r="B190" s="56"/>
      <c r="C190" s="25"/>
      <c r="D190" s="25"/>
      <c r="E190" s="27"/>
      <c r="F190" s="167">
        <f>IF(AND(EXACT(D190,"CPS_5m"),EXACT(E190,"Win")),'Input Data'!E2,0)+IF(AND(EXACT(D190,"CPS_5m"),EXACT(E190,"Loss")),'Input Data'!E3,0)+IF(AND(EXACT(D190,"CPS_60s"),EXACT(E190,"Win")),'Input Data'!D2,0)+IF(AND(EXACT(D190,"CPS_60s"),EXACT(E190,"Loss")),'Input Data'!D3,0)</f>
        <v>0</v>
      </c>
      <c r="G190" s="81">
        <f>IF(AND(EXACT(D190,"CPS_5m"),EXACT(E190,"Win")),'Input Data'!G2,0)+IF(AND(EXACT(D190,"CPS_5m"),EXACT(E190,"Loss")),'Input Data'!G3,0)+IF(AND(EXACT(D190,"CPS_60s"),EXACT(E190,"Win")),'Input Data'!F2,0)+IF(AND(EXACT(D190,"CPS_60s"),EXACT(E190,"Loss")),'Input Data'!F3,0)</f>
        <v>0</v>
      </c>
    </row>
    <row r="191" spans="2:7" ht="15.75">
      <c r="B191" s="56"/>
      <c r="C191" s="25"/>
      <c r="D191" s="25"/>
      <c r="E191" s="27"/>
      <c r="F191" s="167">
        <f>IF(AND(EXACT(D191,"CPS_5m"),EXACT(E191,"Win")),'Input Data'!E2,0)+IF(AND(EXACT(D191,"CPS_5m"),EXACT(E191,"Loss")),'Input Data'!E3,0)+IF(AND(EXACT(D191,"CPS_60s"),EXACT(E191,"Win")),'Input Data'!D2,0)+IF(AND(EXACT(D191,"CPS_60s"),EXACT(E191,"Loss")),'Input Data'!D3,0)</f>
        <v>0</v>
      </c>
      <c r="G191" s="81">
        <f>IF(AND(EXACT(D191,"CPS_5m"),EXACT(E191,"Win")),'Input Data'!G2,0)+IF(AND(EXACT(D191,"CPS_5m"),EXACT(E191,"Loss")),'Input Data'!G3,0)+IF(AND(EXACT(D191,"CPS_60s"),EXACT(E191,"Win")),'Input Data'!F2,0)+IF(AND(EXACT(D191,"CPS_60s"),EXACT(E191,"Loss")),'Input Data'!F3,0)</f>
        <v>0</v>
      </c>
    </row>
    <row r="192" spans="2:7" ht="15.75">
      <c r="B192" s="56"/>
      <c r="C192" s="25"/>
      <c r="D192" s="25"/>
      <c r="E192" s="27"/>
      <c r="F192" s="167">
        <f>IF(AND(EXACT(D192,"CPS_5m"),EXACT(E192,"Win")),'Input Data'!E2,0)+IF(AND(EXACT(D192,"CPS_5m"),EXACT(E192,"Loss")),'Input Data'!E3,0)+IF(AND(EXACT(D192,"CPS_60s"),EXACT(E192,"Win")),'Input Data'!D2,0)+IF(AND(EXACT(D192,"CPS_60s"),EXACT(E192,"Loss")),'Input Data'!D3,0)</f>
        <v>0</v>
      </c>
      <c r="G192" s="81">
        <f>IF(AND(EXACT(D192,"CPS_5m"),EXACT(E192,"Win")),'Input Data'!G2,0)+IF(AND(EXACT(D192,"CPS_5m"),EXACT(E192,"Loss")),'Input Data'!G3,0)+IF(AND(EXACT(D192,"CPS_60s"),EXACT(E192,"Win")),'Input Data'!F2,0)+IF(AND(EXACT(D192,"CPS_60s"),EXACT(E192,"Loss")),'Input Data'!F3,0)</f>
        <v>0</v>
      </c>
    </row>
    <row r="193" spans="2:7" ht="15.75">
      <c r="B193" s="56"/>
      <c r="C193" s="25"/>
      <c r="D193" s="25"/>
      <c r="E193" s="27"/>
      <c r="F193" s="167">
        <f>IF(AND(EXACT(D193,"CPS_5m"),EXACT(E193,"Win")),'Input Data'!E2,0)+IF(AND(EXACT(D193,"CPS_5m"),EXACT(E193,"Loss")),'Input Data'!E3,0)+IF(AND(EXACT(D193,"CPS_60s"),EXACT(E193,"Win")),'Input Data'!D2,0)+IF(AND(EXACT(D193,"CPS_60s"),EXACT(E193,"Loss")),'Input Data'!D3,0)</f>
        <v>0</v>
      </c>
      <c r="G193" s="81">
        <f>IF(AND(EXACT(D193,"CPS_5m"),EXACT(E193,"Win")),'Input Data'!G2,0)+IF(AND(EXACT(D193,"CPS_5m"),EXACT(E193,"Loss")),'Input Data'!G3,0)+IF(AND(EXACT(D193,"CPS_60s"),EXACT(E193,"Win")),'Input Data'!F2,0)+IF(AND(EXACT(D193,"CPS_60s"),EXACT(E193,"Loss")),'Input Data'!F3,0)</f>
        <v>0</v>
      </c>
    </row>
    <row r="194" spans="2:7" ht="15.75">
      <c r="B194" s="56"/>
      <c r="C194" s="25"/>
      <c r="D194" s="25"/>
      <c r="E194" s="27"/>
      <c r="F194" s="167">
        <f>IF(AND(EXACT(D194,"CPS_5m"),EXACT(E194,"Win")),'Input Data'!E2,0)+IF(AND(EXACT(D194,"CPS_5m"),EXACT(E194,"Loss")),'Input Data'!E3,0)+IF(AND(EXACT(D194,"CPS_60s"),EXACT(E194,"Win")),'Input Data'!D2,0)+IF(AND(EXACT(D194,"CPS_60s"),EXACT(E194,"Loss")),'Input Data'!D3,0)</f>
        <v>0</v>
      </c>
      <c r="G194" s="81">
        <f>IF(AND(EXACT(D194,"CPS_5m"),EXACT(E194,"Win")),'Input Data'!G2,0)+IF(AND(EXACT(D194,"CPS_5m"),EXACT(E194,"Loss")),'Input Data'!G3,0)+IF(AND(EXACT(D194,"CPS_60s"),EXACT(E194,"Win")),'Input Data'!F2,0)+IF(AND(EXACT(D194,"CPS_60s"),EXACT(E194,"Loss")),'Input Data'!F3,0)</f>
        <v>0</v>
      </c>
    </row>
    <row r="195" spans="2:7" ht="15.75">
      <c r="B195" s="56"/>
      <c r="C195" s="25"/>
      <c r="D195" s="25"/>
      <c r="E195" s="27"/>
      <c r="F195" s="167">
        <f>IF(AND(EXACT(D195,"CPS_5m"),EXACT(E195,"Win")),'Input Data'!E2,0)+IF(AND(EXACT(D195,"CPS_5m"),EXACT(E195,"Loss")),'Input Data'!E3,0)+IF(AND(EXACT(D195,"CPS_60s"),EXACT(E195,"Win")),'Input Data'!D2,0)+IF(AND(EXACT(D195,"CPS_60s"),EXACT(E195,"Loss")),'Input Data'!D3,0)</f>
        <v>0</v>
      </c>
      <c r="G195" s="81">
        <f>IF(AND(EXACT(D195,"CPS_5m"),EXACT(E195,"Win")),'Input Data'!G2,0)+IF(AND(EXACT(D195,"CPS_5m"),EXACT(E195,"Loss")),'Input Data'!G3,0)+IF(AND(EXACT(D195,"CPS_60s"),EXACT(E195,"Win")),'Input Data'!F2,0)+IF(AND(EXACT(D195,"CPS_60s"),EXACT(E195,"Loss")),'Input Data'!F3,0)</f>
        <v>0</v>
      </c>
    </row>
    <row r="196" spans="2:7" ht="15.75">
      <c r="B196" s="56"/>
      <c r="C196" s="25"/>
      <c r="D196" s="25"/>
      <c r="E196" s="27"/>
      <c r="F196" s="167">
        <f>IF(AND(EXACT(D196,"CPS_5m"),EXACT(E196,"Win")),'Input Data'!E2,0)+IF(AND(EXACT(D196,"CPS_5m"),EXACT(E196,"Loss")),'Input Data'!E3,0)+IF(AND(EXACT(D196,"CPS_60s"),EXACT(E196,"Win")),'Input Data'!D2,0)+IF(AND(EXACT(D196,"CPS_60s"),EXACT(E196,"Loss")),'Input Data'!D3,0)</f>
        <v>0</v>
      </c>
      <c r="G196" s="81">
        <f>IF(AND(EXACT(D196,"CPS_5m"),EXACT(E196,"Win")),'Input Data'!G2,0)+IF(AND(EXACT(D196,"CPS_5m"),EXACT(E196,"Loss")),'Input Data'!G3,0)+IF(AND(EXACT(D196,"CPS_60s"),EXACT(E196,"Win")),'Input Data'!F2,0)+IF(AND(EXACT(D196,"CPS_60s"),EXACT(E196,"Loss")),'Input Data'!F3,0)</f>
        <v>0</v>
      </c>
    </row>
    <row r="197" spans="2:7" ht="15.75">
      <c r="B197" s="56"/>
      <c r="C197" s="25"/>
      <c r="D197" s="25"/>
      <c r="E197" s="27"/>
      <c r="F197" s="167">
        <f>IF(AND(EXACT(D197,"CPS_5m"),EXACT(E197,"Win")),'Input Data'!E2,0)+IF(AND(EXACT(D197,"CPS_5m"),EXACT(E197,"Loss")),'Input Data'!E3,0)+IF(AND(EXACT(D197,"CPS_60s"),EXACT(E197,"Win")),'Input Data'!D2,0)+IF(AND(EXACT(D197,"CPS_60s"),EXACT(E197,"Loss")),'Input Data'!D3,0)</f>
        <v>0</v>
      </c>
      <c r="G197" s="81">
        <f>IF(AND(EXACT(D197,"CPS_5m"),EXACT(E197,"Win")),'Input Data'!G2,0)+IF(AND(EXACT(D197,"CPS_5m"),EXACT(E197,"Loss")),'Input Data'!G3,0)+IF(AND(EXACT(D197,"CPS_60s"),EXACT(E197,"Win")),'Input Data'!F2,0)+IF(AND(EXACT(D197,"CPS_60s"),EXACT(E197,"Loss")),'Input Data'!F3,0)</f>
        <v>0</v>
      </c>
    </row>
    <row r="198" spans="2:7" ht="15.75">
      <c r="B198" s="56"/>
      <c r="C198" s="25"/>
      <c r="D198" s="25"/>
      <c r="E198" s="27"/>
      <c r="F198" s="167">
        <f>IF(AND(EXACT(D198,"CPS_5m"),EXACT(E198,"Win")),'Input Data'!E2,0)+IF(AND(EXACT(D198,"CPS_5m"),EXACT(E198,"Loss")),'Input Data'!E3,0)+IF(AND(EXACT(D198,"CPS_60s"),EXACT(E198,"Win")),'Input Data'!D2,0)+IF(AND(EXACT(D198,"CPS_60s"),EXACT(E198,"Loss")),'Input Data'!D3,0)</f>
        <v>0</v>
      </c>
      <c r="G198" s="81">
        <f>IF(AND(EXACT(D198,"CPS_5m"),EXACT(E198,"Win")),'Input Data'!G2,0)+IF(AND(EXACT(D198,"CPS_5m"),EXACT(E198,"Loss")),'Input Data'!G3,0)+IF(AND(EXACT(D198,"CPS_60s"),EXACT(E198,"Win")),'Input Data'!F2,0)+IF(AND(EXACT(D198,"CPS_60s"),EXACT(E198,"Loss")),'Input Data'!F3,0)</f>
        <v>0</v>
      </c>
    </row>
    <row r="199" spans="2:7" ht="15.75">
      <c r="B199" s="56"/>
      <c r="C199" s="25"/>
      <c r="D199" s="25"/>
      <c r="E199" s="27"/>
      <c r="F199" s="167">
        <f>IF(AND(EXACT(D199,"CPS_5m"),EXACT(E199,"Win")),'Input Data'!E2,0)+IF(AND(EXACT(D199,"CPS_5m"),EXACT(E199,"Loss")),'Input Data'!E3,0)+IF(AND(EXACT(D199,"CPS_60s"),EXACT(E199,"Win")),'Input Data'!D2,0)+IF(AND(EXACT(D199,"CPS_60s"),EXACT(E199,"Loss")),'Input Data'!D3,0)</f>
        <v>0</v>
      </c>
      <c r="G199" s="81">
        <f>IF(AND(EXACT(D199,"CPS_5m"),EXACT(E199,"Win")),'Input Data'!G2,0)+IF(AND(EXACT(D199,"CPS_5m"),EXACT(E199,"Loss")),'Input Data'!G3,0)+IF(AND(EXACT(D199,"CPS_60s"),EXACT(E199,"Win")),'Input Data'!F2,0)+IF(AND(EXACT(D199,"CPS_60s"),EXACT(E199,"Loss")),'Input Data'!F3,0)</f>
        <v>0</v>
      </c>
    </row>
    <row r="200" spans="2:7" ht="15.75">
      <c r="B200" s="56"/>
      <c r="C200" s="25"/>
      <c r="D200" s="25"/>
      <c r="E200" s="27"/>
      <c r="F200" s="167">
        <f>IF(AND(EXACT(D200,"CPS_5m"),EXACT(E200,"Win")),'Input Data'!E2,0)+IF(AND(EXACT(D200,"CPS_5m"),EXACT(E200,"Loss")),'Input Data'!E3,0)+IF(AND(EXACT(D200,"CPS_60s"),EXACT(E200,"Win")),'Input Data'!D2,0)+IF(AND(EXACT(D200,"CPS_60s"),EXACT(E200,"Loss")),'Input Data'!D3,0)</f>
        <v>0</v>
      </c>
      <c r="G200" s="81">
        <f>IF(AND(EXACT(D200,"CPS_5m"),EXACT(E200,"Win")),'Input Data'!G2,0)+IF(AND(EXACT(D200,"CPS_5m"),EXACT(E200,"Loss")),'Input Data'!G3,0)+IF(AND(EXACT(D200,"CPS_60s"),EXACT(E200,"Win")),'Input Data'!F2,0)+IF(AND(EXACT(D200,"CPS_60s"),EXACT(E200,"Loss")),'Input Data'!F3,0)</f>
        <v>0</v>
      </c>
    </row>
    <row r="201" spans="2:7" ht="15.75">
      <c r="B201" s="56"/>
      <c r="C201" s="25"/>
      <c r="D201" s="25"/>
      <c r="E201" s="27"/>
      <c r="F201" s="167">
        <f>IF(AND(EXACT(D201,"CPS_5m"),EXACT(E201,"Win")),'Input Data'!E2,0)+IF(AND(EXACT(D201,"CPS_5m"),EXACT(E201,"Loss")),'Input Data'!E3,0)+IF(AND(EXACT(D201,"CPS_60s"),EXACT(E201,"Win")),'Input Data'!D2,0)+IF(AND(EXACT(D201,"CPS_60s"),EXACT(E201,"Loss")),'Input Data'!D3,0)</f>
        <v>0</v>
      </c>
      <c r="G201" s="81">
        <f>IF(AND(EXACT(D201,"CPS_5m"),EXACT(E201,"Win")),'Input Data'!G2,0)+IF(AND(EXACT(D201,"CPS_5m"),EXACT(E201,"Loss")),'Input Data'!G3,0)+IF(AND(EXACT(D201,"CPS_60s"),EXACT(E201,"Win")),'Input Data'!F2,0)+IF(AND(EXACT(D201,"CPS_60s"),EXACT(E201,"Loss")),'Input Data'!F3,0)</f>
        <v>0</v>
      </c>
    </row>
    <row r="202" spans="2:7" ht="15.75">
      <c r="B202" s="56"/>
      <c r="C202" s="25"/>
      <c r="D202" s="25"/>
      <c r="E202" s="27"/>
      <c r="F202" s="167">
        <f>IF(AND(EXACT(D202,"CPS_5m"),EXACT(E202,"Win")),'Input Data'!E2,0)+IF(AND(EXACT(D202,"CPS_5m"),EXACT(E202,"Loss")),'Input Data'!E3,0)+IF(AND(EXACT(D202,"CPS_60s"),EXACT(E202,"Win")),'Input Data'!D2,0)+IF(AND(EXACT(D202,"CPS_60s"),EXACT(E202,"Loss")),'Input Data'!D3,0)</f>
        <v>0</v>
      </c>
      <c r="G202" s="81">
        <f>IF(AND(EXACT(D202,"CPS_5m"),EXACT(E202,"Win")),'Input Data'!G2,0)+IF(AND(EXACT(D202,"CPS_5m"),EXACT(E202,"Loss")),'Input Data'!G3,0)+IF(AND(EXACT(D202,"CPS_60s"),EXACT(E202,"Win")),'Input Data'!F2,0)+IF(AND(EXACT(D202,"CPS_60s"),EXACT(E202,"Loss")),'Input Data'!F3,0)</f>
        <v>0</v>
      </c>
    </row>
    <row r="203" spans="2:7" ht="15.75">
      <c r="B203" s="56"/>
      <c r="C203" s="25"/>
      <c r="D203" s="25"/>
      <c r="E203" s="27"/>
      <c r="F203" s="167">
        <f>IF(AND(EXACT(D203,"CPS_5m"),EXACT(E203,"Win")),'Input Data'!E2,0)+IF(AND(EXACT(D203,"CPS_5m"),EXACT(E203,"Loss")),'Input Data'!E3,0)+IF(AND(EXACT(D203,"CPS_60s"),EXACT(E203,"Win")),'Input Data'!D2,0)+IF(AND(EXACT(D203,"CPS_60s"),EXACT(E203,"Loss")),'Input Data'!D3,0)</f>
        <v>0</v>
      </c>
      <c r="G203" s="81">
        <f>IF(AND(EXACT(D203,"CPS_5m"),EXACT(E203,"Win")),'Input Data'!G2,0)+IF(AND(EXACT(D203,"CPS_5m"),EXACT(E203,"Loss")),'Input Data'!G3,0)+IF(AND(EXACT(D203,"CPS_60s"),EXACT(E203,"Win")),'Input Data'!F2,0)+IF(AND(EXACT(D203,"CPS_60s"),EXACT(E203,"Loss")),'Input Data'!F3,0)</f>
        <v>0</v>
      </c>
    </row>
    <row r="204" spans="2:7" ht="15.75">
      <c r="B204" s="57"/>
      <c r="C204" s="26"/>
      <c r="D204" s="26"/>
      <c r="E204" s="27"/>
      <c r="F204" s="167">
        <f>IF(AND(EXACT(D204,"CPS_5m"),EXACT(E204,"Win")),'Input Data'!E2,0)+IF(AND(EXACT(D204,"CPS_5m"),EXACT(E204,"Loss")),'Input Data'!E3,0)+IF(AND(EXACT(D204,"CPS_60s"),EXACT(E204,"Win")),'Input Data'!D2,0)+IF(AND(EXACT(D204,"CPS_60s"),EXACT(E204,"Loss")),'Input Data'!D3,0)</f>
        <v>0</v>
      </c>
      <c r="G204" s="81">
        <f>IF(AND(EXACT(D204,"CPS_5m"),EXACT(E204,"Win")),'Input Data'!G2,0)+IF(AND(EXACT(D204,"CPS_5m"),EXACT(E204,"Loss")),'Input Data'!G3,0)+IF(AND(EXACT(D204,"CPS_60s"),EXACT(E204,"Win")),'Input Data'!F2,0)+IF(AND(EXACT(D204,"CPS_60s"),EXACT(E204,"Loss")),'Input Data'!F3,0)</f>
        <v>0</v>
      </c>
    </row>
  </sheetData>
  <sheetProtection algorithmName="SHA-512" hashValue="y1BrKxHDdCm3OCTrGBWvoidTX4eklXRvFxrZ9D13ab11MP08/NpaXPRxoFrMpuIkkFHT6dzeCYj/4KG5QwAb8Q==" saltValue="V7Pltarxi/SKr9tjsXq0ow==" spinCount="100000" sheet="1" objects="1" scenarios="1" selectLockedCells="1"/>
  <mergeCells count="6">
    <mergeCell ref="L22:M22"/>
    <mergeCell ref="L17:M17"/>
    <mergeCell ref="L18:M18"/>
    <mergeCell ref="L19:M19"/>
    <mergeCell ref="L20:M20"/>
    <mergeCell ref="L21:M21"/>
  </mergeCells>
  <conditionalFormatting sqref="R3:R16 T3:U16 P20:P24 J12:M15 M23:N23 I18:I22 N19:N22 K18:K22 R20:U24">
    <cfRule type="cellIs" dxfId="151" priority="36" operator="equal">
      <formula>0</formula>
    </cfRule>
  </conditionalFormatting>
  <conditionalFormatting sqref="S3:S16">
    <cfRule type="cellIs" dxfId="150" priority="35" operator="equal">
      <formula>0</formula>
    </cfRule>
  </conditionalFormatting>
  <conditionalFormatting sqref="P20:P24 R20:T24">
    <cfRule type="cellIs" dxfId="149" priority="33" operator="equal">
      <formula>0</formula>
    </cfRule>
  </conditionalFormatting>
  <conditionalFormatting sqref="K18:K22">
    <cfRule type="cellIs" dxfId="148" priority="27" operator="greaterThan">
      <formula>" -   'Input Data'!$K$6"</formula>
    </cfRule>
  </conditionalFormatting>
  <conditionalFormatting sqref="E26:E204">
    <cfRule type="containsText" dxfId="147" priority="23" operator="containsText" text="Loss">
      <formula>NOT(ISERROR(SEARCH("Loss",E26)))</formula>
    </cfRule>
    <cfRule type="containsText" dxfId="146" priority="24" operator="containsText" text="Win">
      <formula>NOT(ISERROR(SEARCH("Win",E26)))</formula>
    </cfRule>
  </conditionalFormatting>
  <conditionalFormatting sqref="L18:M22">
    <cfRule type="cellIs" dxfId="145" priority="21" operator="equal">
      <formula>"STOP LOSS"</formula>
    </cfRule>
    <cfRule type="cellIs" dxfId="144" priority="22" operator="equal">
      <formula>"TAKE PROFIT"</formula>
    </cfRule>
  </conditionalFormatting>
  <conditionalFormatting sqref="J18:J22">
    <cfRule type="cellIs" dxfId="143" priority="20" operator="equal">
      <formula>0</formula>
    </cfRule>
  </conditionalFormatting>
  <conditionalFormatting sqref="J18:J22">
    <cfRule type="cellIs" dxfId="142" priority="19" operator="greaterThan">
      <formula>0</formula>
    </cfRule>
  </conditionalFormatting>
  <conditionalFormatting sqref="J9">
    <cfRule type="cellIs" dxfId="141" priority="18" operator="equal">
      <formula>0</formula>
    </cfRule>
  </conditionalFormatting>
  <conditionalFormatting sqref="J9">
    <cfRule type="cellIs" dxfId="140" priority="17" operator="greaterThan">
      <formula>0</formula>
    </cfRule>
  </conditionalFormatting>
  <conditionalFormatting sqref="N12:N15">
    <cfRule type="cellIs" dxfId="139" priority="16" operator="equal">
      <formula>0</formula>
    </cfRule>
  </conditionalFormatting>
  <conditionalFormatting sqref="N12:N15">
    <cfRule type="cellIs" dxfId="138" priority="15" operator="greaterThan">
      <formula>0</formula>
    </cfRule>
  </conditionalFormatting>
  <conditionalFormatting sqref="Q3:Q16">
    <cfRule type="cellIs" dxfId="137" priority="14" operator="equal">
      <formula>0</formula>
    </cfRule>
  </conditionalFormatting>
  <conditionalFormatting sqref="Q3:Q16">
    <cfRule type="cellIs" dxfId="136" priority="13" operator="greaterThan">
      <formula>0</formula>
    </cfRule>
  </conditionalFormatting>
  <conditionalFormatting sqref="Q20:Q24">
    <cfRule type="cellIs" dxfId="135" priority="12" operator="equal">
      <formula>0</formula>
    </cfRule>
  </conditionalFormatting>
  <conditionalFormatting sqref="Q20:Q24">
    <cfRule type="cellIs" dxfId="134" priority="11" operator="greaterThan">
      <formula>0</formula>
    </cfRule>
  </conditionalFormatting>
  <conditionalFormatting sqref="F3:F204">
    <cfRule type="cellIs" dxfId="133" priority="7" operator="between">
      <formula>0</formula>
      <formula>0</formula>
    </cfRule>
  </conditionalFormatting>
  <conditionalFormatting sqref="G3:G204">
    <cfRule type="cellIs" dxfId="132" priority="6" operator="greaterThan">
      <formula>0</formula>
    </cfRule>
  </conditionalFormatting>
  <conditionalFormatting sqref="G113">
    <cfRule type="cellIs" dxfId="131" priority="5" operator="greaterThan">
      <formula>0</formula>
    </cfRule>
  </conditionalFormatting>
  <conditionalFormatting sqref="G133">
    <cfRule type="cellIs" dxfId="130" priority="4" operator="greaterThan">
      <formula>0</formula>
    </cfRule>
  </conditionalFormatting>
  <conditionalFormatting sqref="G3:G204">
    <cfRule type="cellIs" dxfId="129" priority="3" operator="between">
      <formula>0</formula>
      <formula>0</formula>
    </cfRule>
  </conditionalFormatting>
  <conditionalFormatting sqref="E3:E25">
    <cfRule type="containsText" dxfId="128" priority="1" operator="containsText" text="Loss">
      <formula>NOT(ISERROR(SEARCH("Loss",E3)))</formula>
    </cfRule>
    <cfRule type="containsText" dxfId="127" priority="2" operator="containsText" text="Win">
      <formula>NOT(ISERROR(SEARCH("Win",E3)))</formula>
    </cfRule>
  </conditionalFormatting>
  <dataValidations count="5">
    <dataValidation type="list" allowBlank="1" showInputMessage="1" showErrorMessage="1" sqref="E3:E204">
      <formula1>CPS_</formula1>
    </dataValidation>
    <dataValidation type="list" allowBlank="1" showInputMessage="1" showErrorMessage="1" sqref="B3:B204">
      <formula1>DAYS</formula1>
    </dataValidation>
    <dataValidation type="list" allowBlank="1" showInputMessage="1" showErrorMessage="1" sqref="I18:I22">
      <formula1>DAYS</formula1>
    </dataValidation>
    <dataValidation type="list" allowBlank="1" showInputMessage="1" showErrorMessage="1" sqref="C3:C204">
      <formula1>CURRENCY</formula1>
    </dataValidation>
    <dataValidation type="list" allowBlank="1" showInputMessage="1" showErrorMessage="1" sqref="D3:D204">
      <formula1>CPS</formula1>
    </dataValidation>
  </dataValidation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C4FEDDD2-37EA-4EDC-9506-FC00E9E99B8F}">
            <x14:iconSet iconSet="3Symbols2" custom="1">
              <x14:cfvo type="percent">
                <xm:f>0</xm:f>
              </x14:cfvo>
              <x14:cfvo type="num" gte="0">
                <xm:f>'Input Data'!$K$8</xm:f>
              </x14:cfvo>
              <x14:cfvo type="num">
                <xm:f>'Input Data'!$K$7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K18:K22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'Input Data'!$B$2:$B$3</xm:f>
          </x14:formula1>
          <xm:sqref>I12:I14</xm:sqref>
        </x14:dataValidation>
        <x14:dataValidation type="list" allowBlank="1" showInputMessage="1" showErrorMessage="1">
          <x14:formula1>
            <xm:f>'Input Data'!$A$2:$A$15</xm:f>
          </x14:formula1>
          <xm:sqref>P3:P16</xm:sqref>
        </x14:dataValidation>
        <x14:dataValidation type="list" allowBlank="1" showInputMessage="1" showErrorMessage="1">
          <x14:formula1>
            <xm:f>'Input Data'!$H$2:$H$6</xm:f>
          </x14:formula1>
          <xm:sqref>P20:P24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/>
  </sheetPr>
  <dimension ref="B1:W204"/>
  <sheetViews>
    <sheetView zoomScale="80" zoomScaleNormal="80" zoomScalePageLayoutView="80" workbookViewId="0">
      <selection activeCell="B3" sqref="B3"/>
    </sheetView>
  </sheetViews>
  <sheetFormatPr baseColWidth="10" defaultColWidth="11" defaultRowHeight="12.75"/>
  <cols>
    <col min="1" max="1" width="2.28515625" style="3" customWidth="1"/>
    <col min="2" max="2" width="11.140625" style="3" bestFit="1" customWidth="1"/>
    <col min="3" max="3" width="11.28515625" style="3" bestFit="1" customWidth="1"/>
    <col min="4" max="4" width="8.28515625" style="3" bestFit="1" customWidth="1"/>
    <col min="5" max="6" width="8.85546875" style="3" bestFit="1" customWidth="1"/>
    <col min="7" max="7" width="9.85546875" style="3" bestFit="1" customWidth="1"/>
    <col min="8" max="8" width="2.42578125" style="3" customWidth="1"/>
    <col min="9" max="9" width="11.140625" style="3" customWidth="1"/>
    <col min="10" max="10" width="12.85546875" style="3" bestFit="1" customWidth="1"/>
    <col min="11" max="11" width="10.85546875" style="3" customWidth="1"/>
    <col min="12" max="12" width="9.42578125" style="3" customWidth="1"/>
    <col min="13" max="13" width="8.5703125" style="3" customWidth="1"/>
    <col min="14" max="14" width="12.85546875" style="3" bestFit="1" customWidth="1"/>
    <col min="15" max="15" width="3.42578125" style="3" customWidth="1"/>
    <col min="16" max="16" width="14.5703125" style="3" customWidth="1"/>
    <col min="17" max="17" width="14" style="3" bestFit="1" customWidth="1"/>
    <col min="18" max="18" width="10" style="3" bestFit="1" customWidth="1"/>
    <col min="19" max="19" width="8.42578125" style="3" customWidth="1"/>
    <col min="20" max="20" width="7" style="3" bestFit="1" customWidth="1"/>
    <col min="21" max="21" width="4.5703125" style="3" bestFit="1" customWidth="1"/>
    <col min="22" max="22" width="4.85546875" style="3" bestFit="1" customWidth="1"/>
    <col min="23" max="23" width="6.42578125" style="3" customWidth="1"/>
    <col min="24" max="16384" width="11" style="3"/>
  </cols>
  <sheetData>
    <row r="1" spans="2:21" ht="8.25" customHeight="1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21" ht="16.5" thickBot="1">
      <c r="B2" s="97" t="s">
        <v>47</v>
      </c>
      <c r="C2" s="98" t="s">
        <v>0</v>
      </c>
      <c r="D2" s="98" t="s">
        <v>34</v>
      </c>
      <c r="E2" s="99" t="s">
        <v>59</v>
      </c>
      <c r="F2" s="83" t="s">
        <v>40</v>
      </c>
      <c r="G2" s="83" t="s">
        <v>2</v>
      </c>
      <c r="H2" s="82"/>
      <c r="I2" s="9" t="s">
        <v>3</v>
      </c>
      <c r="J2" s="9" t="s">
        <v>4</v>
      </c>
      <c r="K2" s="9" t="s">
        <v>5</v>
      </c>
      <c r="L2" s="82"/>
      <c r="M2" s="82"/>
      <c r="N2" s="82"/>
      <c r="P2" s="3" t="s">
        <v>0</v>
      </c>
      <c r="Q2" s="4" t="s">
        <v>2</v>
      </c>
      <c r="R2" s="4" t="s">
        <v>24</v>
      </c>
      <c r="S2" s="8" t="s">
        <v>25</v>
      </c>
      <c r="T2" s="9" t="s">
        <v>8</v>
      </c>
      <c r="U2" s="9" t="s">
        <v>32</v>
      </c>
    </row>
    <row r="3" spans="2:21" ht="16.5" thickTop="1">
      <c r="B3" s="56"/>
      <c r="C3" s="25"/>
      <c r="D3" s="25"/>
      <c r="E3" s="27"/>
      <c r="F3" s="167">
        <f>IF(AND(EXACT(D3,"CPS_5m"),EXACT(E3,"Win")),'Input Data'!E2,0)+IF(AND(EXACT(D3,"CPS_5m"),EXACT(E3,"Loss")),'Input Data'!E3,0)+IF(AND(EXACT(D3,"CPS_60s"),EXACT(E3,"Win")),'Input Data'!D2,0)+IF(AND(EXACT(D3,"CPS_60s"),EXACT(E3,"Loss")),'Input Data'!D3,0)</f>
        <v>0</v>
      </c>
      <c r="G3" s="81">
        <f>IF(AND(EXACT(D3,"CPS_5m"),EXACT(E3,"Win")),'Input Data'!G2,0)+IF(AND(EXACT(D3,"CPS_5m"),EXACT(E3,"Loss")),'Input Data'!G3,0)+IF(AND(EXACT(D3,"CPS_60s"),EXACT(E3,"Win")),'Input Data'!F2,0)+IF(AND(EXACT(D3,"CPS_60s"),EXACT(E3,"Loss")),'Input Data'!F3,0)</f>
        <v>0</v>
      </c>
      <c r="H3" s="82"/>
      <c r="I3" s="10" t="s">
        <v>53</v>
      </c>
      <c r="J3" s="10">
        <f>J15</f>
        <v>0</v>
      </c>
      <c r="K3" s="62">
        <f>IFERROR((J3/J5),0)</f>
        <v>0</v>
      </c>
      <c r="L3" s="82"/>
      <c r="M3" s="82"/>
      <c r="N3" s="82"/>
      <c r="P3" s="73" t="s">
        <v>13</v>
      </c>
      <c r="Q3" s="133">
        <f>SUMIF(C3:C204,P3,G3:G204)</f>
        <v>0</v>
      </c>
      <c r="R3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3" s="8">
        <f>COUNTIF(Tabela27344512247710714196057180869196865[Currency],Tabela1633443237610613185737075859095854[[#This Row],[Currency]])</f>
        <v>0</v>
      </c>
      <c r="T3" s="10">
        <f>COUNTIFS(Tabela27344512247710714196057180869196865[Currency],Tabela1633443237610613185737075859095854[[#This Row],[Currency]],Tabela27344512247710714196057180869196865[Profit],"&gt;0")</f>
        <v>0</v>
      </c>
      <c r="U3" s="11">
        <f>COUNTIFS(Tabela27344512247710714196057180869196865[Currency],Tabela1633443237610613185737075859095854[[#This Row],[Currency]],Tabela27344512247710714196057180869196865[Profit],"&lt;0")</f>
        <v>0</v>
      </c>
    </row>
    <row r="4" spans="2:21" ht="15.75">
      <c r="B4" s="56"/>
      <c r="C4" s="25"/>
      <c r="D4" s="25"/>
      <c r="E4" s="27"/>
      <c r="F4" s="167">
        <f>IF(AND(EXACT(D4,"CPS_5m"),EXACT(E4,"Win")),'Input Data'!E2,0)+IF(AND(EXACT(D4,"CPS_5m"),EXACT(E4,"Loss")),'Input Data'!E3,0)+IF(AND(EXACT(D4,"CPS_60s"),EXACT(E4,"Win")),'Input Data'!D2,0)+IF(AND(EXACT(D4,"CPS_60s"),EXACT(E4,"Loss")),'Input Data'!D3,0)</f>
        <v>0</v>
      </c>
      <c r="G4" s="81">
        <f>IF(AND(EXACT(D4,"CPS_5m"),EXACT(E4,"Win")),'Input Data'!G2,0)+IF(AND(EXACT(D4,"CPS_5m"),EXACT(E4,"Loss")),'Input Data'!G3,0)+IF(AND(EXACT(D4,"CPS_60s"),EXACT(E4,"Win")),'Input Data'!F2,0)+IF(AND(EXACT(D4,"CPS_60s"),EXACT(E4,"Loss")),'Input Data'!F3,0)</f>
        <v>0</v>
      </c>
      <c r="H4" s="82"/>
      <c r="I4" s="11" t="s">
        <v>52</v>
      </c>
      <c r="J4" s="11">
        <f>K15</f>
        <v>0</v>
      </c>
      <c r="K4" s="63">
        <f>IFERROR((J4/J5),0)</f>
        <v>0</v>
      </c>
      <c r="L4" s="82"/>
      <c r="M4" s="82"/>
      <c r="N4" s="82"/>
      <c r="P4" s="74" t="s">
        <v>14</v>
      </c>
      <c r="Q4" s="133">
        <f>SUMIF(C3:C204,P4,G3:G204)</f>
        <v>0</v>
      </c>
      <c r="R4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4" s="8">
        <f>COUNTIF(Tabela27344512247710714196057180869196865[Currency],Tabela1633443237610613185737075859095854[[#This Row],[Currency]])</f>
        <v>0</v>
      </c>
      <c r="T4" s="10">
        <f>COUNTIFS(Tabela27344512247710714196057180869196865[Currency],Tabela1633443237610613185737075859095854[[#This Row],[Currency]],Tabela27344512247710714196057180869196865[Profit],"&gt;0")</f>
        <v>0</v>
      </c>
      <c r="U4" s="11">
        <f>COUNTIFS(Tabela27344512247710714196057180869196865[Currency],Tabela1633443237610613185737075859095854[[#This Row],[Currency]],Tabela27344512247710714196057180869196865[Profit],"&lt;0")</f>
        <v>0</v>
      </c>
    </row>
    <row r="5" spans="2:21" ht="15.75">
      <c r="B5" s="56"/>
      <c r="C5" s="25"/>
      <c r="D5" s="25"/>
      <c r="E5" s="27"/>
      <c r="F5" s="167">
        <f>IF(AND(EXACT(D5,"CPS_5m"),EXACT(E5,"Win")),'Input Data'!E2,0)+IF(AND(EXACT(D5,"CPS_5m"),EXACT(E5,"Loss")),'Input Data'!E3,0)+IF(AND(EXACT(D5,"CPS_60s"),EXACT(E5,"Win")),'Input Data'!D2,0)+IF(AND(EXACT(D5,"CPS_60s"),EXACT(E5,"Loss")),'Input Data'!D3,0)</f>
        <v>0</v>
      </c>
      <c r="G5" s="81">
        <f>IF(AND(EXACT(D5,"CPS_5m"),EXACT(E5,"Win")),'Input Data'!G2,0)+IF(AND(EXACT(D5,"CPS_5m"),EXACT(E5,"Loss")),'Input Data'!G3,0)+IF(AND(EXACT(D5,"CPS_60s"),EXACT(E5,"Win")),'Input Data'!F2,0)+IF(AND(EXACT(D5,"CPS_60s"),EXACT(E5,"Loss")),'Input Data'!F3,0)</f>
        <v>0</v>
      </c>
      <c r="H5" s="82"/>
      <c r="I5" s="68"/>
      <c r="J5" s="68">
        <f>SUM(J3:J4)</f>
        <v>0</v>
      </c>
      <c r="K5" s="68"/>
      <c r="L5" s="82"/>
      <c r="M5" s="82"/>
      <c r="N5" s="82"/>
      <c r="P5" s="71" t="s">
        <v>15</v>
      </c>
      <c r="Q5" s="133">
        <f>SUMIF(C3:C204,P5,G3:G204)</f>
        <v>0</v>
      </c>
      <c r="R5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5" s="8">
        <f>COUNTIF(Tabela27344512247710714196057180869196865[Currency],Tabela1633443237610613185737075859095854[[#This Row],[Currency]])</f>
        <v>0</v>
      </c>
      <c r="T5" s="10">
        <f>COUNTIFS(Tabela27344512247710714196057180869196865[Currency],Tabela1633443237610613185737075859095854[[#This Row],[Currency]],Tabela27344512247710714196057180869196865[Profit],"&gt;0")</f>
        <v>0</v>
      </c>
      <c r="U5" s="11">
        <f>COUNTIFS(Tabela27344512247710714196057180869196865[Currency],Tabela1633443237610613185737075859095854[[#This Row],[Currency]],Tabela27344512247710714196057180869196865[Profit],"&lt;0")</f>
        <v>0</v>
      </c>
    </row>
    <row r="6" spans="2:21" ht="15.75">
      <c r="B6" s="56"/>
      <c r="C6" s="25"/>
      <c r="D6" s="25"/>
      <c r="E6" s="27"/>
      <c r="F6" s="167">
        <f>IF(AND(EXACT(D6,"CPS_5m"),EXACT(E6,"Win")),'Input Data'!E2,0)+IF(AND(EXACT(D6,"CPS_5m"),EXACT(E6,"Loss")),'Input Data'!E3,0)+IF(AND(EXACT(D6,"CPS_60s"),EXACT(E6,"Win")),'Input Data'!D2,0)+IF(AND(EXACT(D6,"CPS_60s"),EXACT(E6,"Loss")),'Input Data'!D3,0)</f>
        <v>0</v>
      </c>
      <c r="G6" s="81">
        <f>IF(AND(EXACT(D6,"CPS_5m"),EXACT(E6,"Win")),'Input Data'!G2,0)+IF(AND(EXACT(D6,"CPS_5m"),EXACT(E6,"Loss")),'Input Data'!G3,0)+IF(AND(EXACT(D6,"CPS_60s"),EXACT(E6,"Win")),'Input Data'!F2,0)+IF(AND(EXACT(D6,"CPS_60s"),EXACT(E6,"Loss")),'Input Data'!F3,0)</f>
        <v>0</v>
      </c>
      <c r="H6" s="82"/>
      <c r="I6" s="9"/>
      <c r="J6" s="10"/>
      <c r="K6" s="11"/>
      <c r="L6" s="82"/>
      <c r="M6" s="82"/>
      <c r="N6" s="82"/>
      <c r="P6" s="75" t="s">
        <v>16</v>
      </c>
      <c r="Q6" s="133">
        <f>SUMIF(C3:C204,P6,G3:G204)</f>
        <v>0</v>
      </c>
      <c r="R6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6" s="8">
        <f>COUNTIF(Tabela27344512247710714196057180869196865[Currency],Tabela1633443237610613185737075859095854[[#This Row],[Currency]])</f>
        <v>0</v>
      </c>
      <c r="T6" s="10">
        <f>COUNTIFS(Tabela27344512247710714196057180869196865[Currency],Tabela1633443237610613185737075859095854[[#This Row],[Currency]],Tabela27344512247710714196057180869196865[Profit],"&gt;0")</f>
        <v>0</v>
      </c>
      <c r="U6" s="11">
        <f>COUNTIFS(Tabela27344512247710714196057180869196865[Currency],Tabela1633443237610613185737075859095854[[#This Row],[Currency]],Tabela27344512247710714196057180869196865[Profit],"&lt;0")</f>
        <v>0</v>
      </c>
    </row>
    <row r="7" spans="2:21" ht="15.75">
      <c r="B7" s="56"/>
      <c r="C7" s="25"/>
      <c r="D7" s="25"/>
      <c r="E7" s="27"/>
      <c r="F7" s="167">
        <f>IF(AND(EXACT(D7,"CPS_5m"),EXACT(E7,"Win")),'Input Data'!E2,0)+IF(AND(EXACT(D7,"CPS_5m"),EXACT(E7,"Loss")),'Input Data'!E3,0)+IF(AND(EXACT(D7,"CPS_60s"),EXACT(E7,"Win")),'Input Data'!D2,0)+IF(AND(EXACT(D7,"CPS_60s"),EXACT(E7,"Loss")),'Input Data'!D3,0)</f>
        <v>0</v>
      </c>
      <c r="G7" s="81">
        <f>IF(AND(EXACT(D7,"CPS_5m"),EXACT(E7,"Win")),'Input Data'!G2,0)+IF(AND(EXACT(D7,"CPS_5m"),EXACT(E7,"Loss")),'Input Data'!G3,0)+IF(AND(EXACT(D7,"CPS_60s"),EXACT(E7,"Win")),'Input Data'!F2,0)+IF(AND(EXACT(D7,"CPS_60s"),EXACT(E7,"Loss")),'Input Data'!F3,0)</f>
        <v>0</v>
      </c>
      <c r="H7" s="82"/>
      <c r="I7" s="10"/>
      <c r="J7" s="69"/>
      <c r="K7" s="70"/>
      <c r="P7" s="76" t="s">
        <v>12</v>
      </c>
      <c r="Q7" s="133">
        <f>SUMIF(C3:C204,P7,G3:G204)</f>
        <v>0</v>
      </c>
      <c r="R7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7" s="8">
        <f>COUNTIF(Tabela27344512247710714196057180869196865[Currency],Tabela1633443237610613185737075859095854[[#This Row],[Currency]])</f>
        <v>0</v>
      </c>
      <c r="T7" s="10">
        <f>COUNTIFS(Tabela27344512247710714196057180869196865[Currency],Tabela1633443237610613185737075859095854[[#This Row],[Currency]],Tabela27344512247710714196057180869196865[Profit],"&gt;0")</f>
        <v>0</v>
      </c>
      <c r="U7" s="11">
        <f>COUNTIFS(Tabela27344512247710714196057180869196865[Currency],Tabela1633443237610613185737075859095854[[#This Row],[Currency]],Tabela27344512247710714196057180869196865[Profit],"&lt;0")</f>
        <v>0</v>
      </c>
    </row>
    <row r="8" spans="2:21" ht="15.75">
      <c r="B8" s="56"/>
      <c r="C8" s="25"/>
      <c r="D8" s="25"/>
      <c r="E8" s="27"/>
      <c r="F8" s="167">
        <f>IF(AND(EXACT(D8,"CPS_5m"),EXACT(E8,"Win")),'Input Data'!E2,0)+IF(AND(EXACT(D8,"CPS_5m"),EXACT(E8,"Loss")),'Input Data'!E3,0)+IF(AND(EXACT(D8,"CPS_60s"),EXACT(E8,"Win")),'Input Data'!D2,0)+IF(AND(EXACT(D8,"CPS_60s"),EXACT(E8,"Loss")),'Input Data'!D3,0)</f>
        <v>0</v>
      </c>
      <c r="G8" s="81">
        <f>IF(AND(EXACT(D8,"CPS_5m"),EXACT(E8,"Win")),'Input Data'!G2,0)+IF(AND(EXACT(D8,"CPS_5m"),EXACT(E8,"Loss")),'Input Data'!G3,0)+IF(AND(EXACT(D8,"CPS_60s"),EXACT(E8,"Win")),'Input Data'!F2,0)+IF(AND(EXACT(D8,"CPS_60s"),EXACT(E8,"Loss")),'Input Data'!F3,0)</f>
        <v>0</v>
      </c>
      <c r="H8" s="82"/>
      <c r="I8" s="11"/>
      <c r="J8" s="69"/>
      <c r="K8" s="70"/>
      <c r="P8" s="77" t="s">
        <v>17</v>
      </c>
      <c r="Q8" s="133">
        <f>SUMIF(C3:C204,P8,G3:G204)</f>
        <v>0</v>
      </c>
      <c r="R8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8" s="8">
        <f>COUNTIF(Tabela27344512247710714196057180869196865[Currency],Tabela1633443237610613185737075859095854[[#This Row],[Currency]])</f>
        <v>0</v>
      </c>
      <c r="T8" s="10">
        <f>COUNTIFS(Tabela27344512247710714196057180869196865[Currency],Tabela1633443237610613185737075859095854[[#This Row],[Currency]],Tabela27344512247710714196057180869196865[Profit],"&gt;0")</f>
        <v>0</v>
      </c>
      <c r="U8" s="11">
        <f>COUNTIFS(Tabela27344512247710714196057180869196865[Currency],Tabela1633443237610613185737075859095854[[#This Row],[Currency]],Tabela27344512247710714196057180869196865[Profit],"&lt;0")</f>
        <v>0</v>
      </c>
    </row>
    <row r="9" spans="2:21" ht="15.75">
      <c r="B9" s="56"/>
      <c r="C9" s="25"/>
      <c r="D9" s="25"/>
      <c r="E9" s="27"/>
      <c r="F9" s="167">
        <f>IF(AND(EXACT(D9,"CPS_5m"),EXACT(E9,"Win")),'Input Data'!E2,0)+IF(AND(EXACT(D9,"CPS_5m"),EXACT(E9,"Loss")),'Input Data'!E3,0)+IF(AND(EXACT(D9,"CPS_60s"),EXACT(E9,"Win")),'Input Data'!D2,0)+IF(AND(EXACT(D9,"CPS_60s"),EXACT(E9,"Loss")),'Input Data'!D3,0)</f>
        <v>0</v>
      </c>
      <c r="G9" s="81">
        <f>IF(AND(EXACT(D9,"CPS_5m"),EXACT(E9,"Win")),'Input Data'!G2,0)+IF(AND(EXACT(D9,"CPS_5m"),EXACT(E9,"Loss")),'Input Data'!G3,0)+IF(AND(EXACT(D9,"CPS_60s"),EXACT(E9,"Win")),'Input Data'!F2,0)+IF(AND(EXACT(D9,"CPS_60s"),EXACT(E9,"Loss")),'Input Data'!F3,0)</f>
        <v>0</v>
      </c>
      <c r="H9" s="82"/>
      <c r="I9" s="9" t="s">
        <v>2</v>
      </c>
      <c r="J9" s="133">
        <f>SUM(G3:G204)</f>
        <v>0</v>
      </c>
      <c r="K9" s="9"/>
      <c r="P9" s="78" t="s">
        <v>18</v>
      </c>
      <c r="Q9" s="133">
        <f>SUMIF(C3:C204,P9,G3:G204)</f>
        <v>0</v>
      </c>
      <c r="R9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9" s="8">
        <f>COUNTIF(Tabela27344512247710714196057180869196865[Currency],Tabela1633443237610613185737075859095854[[#This Row],[Currency]])</f>
        <v>0</v>
      </c>
      <c r="T9" s="10">
        <f>COUNTIFS(Tabela27344512247710714196057180869196865[Currency],Tabela1633443237610613185737075859095854[[#This Row],[Currency]],Tabela27344512247710714196057180869196865[Profit],"&gt;0")</f>
        <v>0</v>
      </c>
      <c r="U9" s="11">
        <f>COUNTIFS(Tabela27344512247710714196057180869196865[Currency],Tabela1633443237610613185737075859095854[[#This Row],[Currency]],Tabela27344512247710714196057180869196865[Profit],"&lt;0")</f>
        <v>0</v>
      </c>
    </row>
    <row r="10" spans="2:21" ht="15.75">
      <c r="B10" s="56"/>
      <c r="C10" s="25"/>
      <c r="D10" s="25"/>
      <c r="E10" s="27"/>
      <c r="F10" s="167">
        <f>IF(AND(EXACT(D10,"CPS_5m"),EXACT(E10,"Win")),'Input Data'!E2,0)+IF(AND(EXACT(D10,"CPS_5m"),EXACT(E10,"Loss")),'Input Data'!E3,0)+IF(AND(EXACT(D10,"CPS_60s"),EXACT(E10,"Win")),'Input Data'!D2,0)+IF(AND(EXACT(D10,"CPS_60s"),EXACT(E10,"Loss")),'Input Data'!D3,0)</f>
        <v>0</v>
      </c>
      <c r="G10" s="81">
        <f>IF(AND(EXACT(D10,"CPS_5m"),EXACT(E10,"Win")),'Input Data'!G2,0)+IF(AND(EXACT(D10,"CPS_5m"),EXACT(E10,"Loss")),'Input Data'!G3,0)+IF(AND(EXACT(D10,"CPS_60s"),EXACT(E10,"Win")),'Input Data'!F2,0)+IF(AND(EXACT(D10,"CPS_60s"),EXACT(E10,"Loss")),'Input Data'!F3,0)</f>
        <v>0</v>
      </c>
      <c r="H10" s="82"/>
      <c r="P10" s="79" t="s">
        <v>19</v>
      </c>
      <c r="Q10" s="133">
        <f>SUMIF(C3:C204,P10,G3:G204)</f>
        <v>0</v>
      </c>
      <c r="R10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10" s="8">
        <f>COUNTIF(Tabela27344512247710714196057180869196865[Currency],Tabela1633443237610613185737075859095854[[#This Row],[Currency]])</f>
        <v>0</v>
      </c>
      <c r="T10" s="10">
        <f>COUNTIFS(Tabela27344512247710714196057180869196865[Currency],Tabela1633443237610613185737075859095854[[#This Row],[Currency]],Tabela27344512247710714196057180869196865[Profit],"&gt;0")</f>
        <v>0</v>
      </c>
      <c r="U10" s="11">
        <f>COUNTIFS(Tabela27344512247710714196057180869196865[Currency],Tabela1633443237610613185737075859095854[[#This Row],[Currency]],Tabela27344512247710714196057180869196865[Profit],"&lt;0")</f>
        <v>0</v>
      </c>
    </row>
    <row r="11" spans="2:21" ht="15.75">
      <c r="B11" s="56"/>
      <c r="C11" s="25"/>
      <c r="D11" s="25"/>
      <c r="E11" s="27"/>
      <c r="F11" s="167">
        <f>IF(AND(EXACT(D11,"CPS_5m"),EXACT(E11,"Win")),'Input Data'!E2,0)+IF(AND(EXACT(D11,"CPS_5m"),EXACT(E11,"Loss")),'Input Data'!E3,0)+IF(AND(EXACT(D11,"CPS_60s"),EXACT(E11,"Win")),'Input Data'!D2,0)+IF(AND(EXACT(D11,"CPS_60s"),EXACT(E11,"Loss")),'Input Data'!D3,0)</f>
        <v>0</v>
      </c>
      <c r="G11" s="81">
        <f>IF(AND(EXACT(D11,"CPS_5m"),EXACT(E11,"Win")),'Input Data'!G2,0)+IF(AND(EXACT(D11,"CPS_5m"),EXACT(E11,"Loss")),'Input Data'!G3,0)+IF(AND(EXACT(D11,"CPS_60s"),EXACT(E11,"Win")),'Input Data'!F2,0)+IF(AND(EXACT(D11,"CPS_60s"),EXACT(E11,"Loss")),'Input Data'!F3,0)</f>
        <v>0</v>
      </c>
      <c r="H11" s="82"/>
      <c r="I11" s="3" t="s">
        <v>1</v>
      </c>
      <c r="J11" s="3" t="s">
        <v>8</v>
      </c>
      <c r="K11" s="3" t="s">
        <v>9</v>
      </c>
      <c r="L11" s="8" t="s">
        <v>11</v>
      </c>
      <c r="M11" s="9" t="s">
        <v>10</v>
      </c>
      <c r="N11" s="9" t="s">
        <v>30</v>
      </c>
      <c r="P11" s="80" t="s">
        <v>20</v>
      </c>
      <c r="Q11" s="133">
        <f>SUMIF(C3:C204,P11,G3:G204)</f>
        <v>0</v>
      </c>
      <c r="R11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11" s="8">
        <f>COUNTIF(Tabela27344512247710714196057180869196865[Currency],Tabela1633443237610613185737075859095854[[#This Row],[Currency]])</f>
        <v>0</v>
      </c>
      <c r="T11" s="10">
        <f>COUNTIFS(Tabela27344512247710714196057180869196865[Currency],Tabela1633443237610613185737075859095854[[#This Row],[Currency]],Tabela27344512247710714196057180869196865[Profit],"&gt;0")</f>
        <v>0</v>
      </c>
      <c r="U11" s="11">
        <f>COUNTIFS(Tabela27344512247710714196057180869196865[Currency],Tabela1633443237610613185737075859095854[[#This Row],[Currency]],Tabela27344512247710714196057180869196865[Profit],"&lt;0")</f>
        <v>0</v>
      </c>
    </row>
    <row r="12" spans="2:21" ht="15.75">
      <c r="B12" s="56"/>
      <c r="C12" s="25"/>
      <c r="D12" s="25"/>
      <c r="E12" s="27"/>
      <c r="F12" s="167">
        <f>IF(AND(EXACT(D12,"CPS_5m"),EXACT(E12,"Win")),'Input Data'!E2,0)+IF(AND(EXACT(D12,"CPS_5m"),EXACT(E12,"Loss")),'Input Data'!E3,0)+IF(AND(EXACT(D12,"CPS_60s"),EXACT(E12,"Win")),'Input Data'!D2,0)+IF(AND(EXACT(D12,"CPS_60s"),EXACT(E12,"Loss")),'Input Data'!D3,0)</f>
        <v>0</v>
      </c>
      <c r="G12" s="81">
        <f>IF(AND(EXACT(D12,"CPS_5m"),EXACT(E12,"Win")),'Input Data'!G2,0)+IF(AND(EXACT(D12,"CPS_5m"),EXACT(E12,"Loss")),'Input Data'!G3,0)+IF(AND(EXACT(D12,"CPS_60s"),EXACT(E12,"Win")),'Input Data'!F2,0)+IF(AND(EXACT(D12,"CPS_60s"),EXACT(E12,"Loss")),'Input Data'!F3,0)</f>
        <v>0</v>
      </c>
      <c r="H12" s="82"/>
      <c r="I12" s="73" t="s">
        <v>50</v>
      </c>
      <c r="J12" s="60">
        <f>COUNTIFS(D3:D204,Tabla13749152679109162162107382889398886[[#This Row],[Type]],G3:G204,"&gt;0")</f>
        <v>0</v>
      </c>
      <c r="K12" s="61">
        <f>COUNTIFS(D3:D204,Tabla13749152679109162162107382889398886[[#This Row],[Type]],G3:G204,"&lt;0")</f>
        <v>0</v>
      </c>
      <c r="L12" s="62">
        <f>IFERROR(J12/(J12+K12),0)</f>
        <v>0</v>
      </c>
      <c r="M12" s="63">
        <f>IFERROR(K12/(J12+K12),0)</f>
        <v>0</v>
      </c>
      <c r="N12" s="133">
        <f>SUMIF(D3:D204,I12,G3:G204)</f>
        <v>0</v>
      </c>
      <c r="P12" s="75" t="s">
        <v>48</v>
      </c>
      <c r="Q12" s="133">
        <f>SUMIF(C3:C204,P12,G3:G204)</f>
        <v>0</v>
      </c>
      <c r="R12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12" s="8">
        <f>COUNTIF(Tabela27344512247710714196057180869196865[Currency],Tabela1633443237610613185737075859095854[[#This Row],[Currency]])</f>
        <v>0</v>
      </c>
      <c r="T12" s="10">
        <f>COUNTIFS(Tabela27344512247710714196057180869196865[Currency],Tabela1633443237610613185737075859095854[[#This Row],[Currency]],Tabela27344512247710714196057180869196865[Profit],"&gt;0")</f>
        <v>0</v>
      </c>
      <c r="U12" s="11">
        <f>COUNTIFS(Tabela27344512247710714196057180869196865[Currency],Tabela1633443237610613185737075859095854[[#This Row],[Currency]],Tabela27344512247710714196057180869196865[Profit],"&lt;0")</f>
        <v>0</v>
      </c>
    </row>
    <row r="13" spans="2:21" ht="15.75">
      <c r="B13" s="56"/>
      <c r="C13" s="25"/>
      <c r="D13" s="25"/>
      <c r="E13" s="27"/>
      <c r="F13" s="167">
        <f>IF(AND(EXACT(D13,"CPS_5m"),EXACT(E13,"Win")),'Input Data'!E2,0)+IF(AND(EXACT(D13,"CPS_5m"),EXACT(E13,"Loss")),'Input Data'!E3,0)+IF(AND(EXACT(D13,"CPS_60s"),EXACT(E13,"Win")),'Input Data'!D2,0)+IF(AND(EXACT(D13,"CPS_60s"),EXACT(E13,"Loss")),'Input Data'!D3,0)</f>
        <v>0</v>
      </c>
      <c r="G13" s="81">
        <f>IF(AND(EXACT(D13,"CPS_5m"),EXACT(E13,"Win")),'Input Data'!G2,0)+IF(AND(EXACT(D13,"CPS_5m"),EXACT(E13,"Loss")),'Input Data'!G3,0)+IF(AND(EXACT(D13,"CPS_60s"),EXACT(E13,"Win")),'Input Data'!F2,0)+IF(AND(EXACT(D13,"CPS_60s"),EXACT(E13,"Loss")),'Input Data'!F3,0)</f>
        <v>0</v>
      </c>
      <c r="H13" s="82"/>
      <c r="I13" s="74" t="s">
        <v>51</v>
      </c>
      <c r="J13" s="60">
        <f>COUNTIFS(D3:D204,Tabla13749152679109162162107382889398886[[#This Row],[Type]],G3:G204,"&gt;0")</f>
        <v>0</v>
      </c>
      <c r="K13" s="61">
        <f>COUNTIFS(D3:D204,Tabla13749152679109162162107382889398886[[#This Row],[Type]],G3:G204,"&lt;0")</f>
        <v>0</v>
      </c>
      <c r="L13" s="62">
        <f>IFERROR(J13/(J13+K13),0)</f>
        <v>0</v>
      </c>
      <c r="M13" s="63">
        <f>IFERROR(K13/(J13+K13),0)</f>
        <v>0</v>
      </c>
      <c r="N13" s="133">
        <f>SUMIF(D3:D204,I13,G3:G204)</f>
        <v>0</v>
      </c>
      <c r="P13" s="36" t="s">
        <v>21</v>
      </c>
      <c r="Q13" s="133">
        <f>SUMIF(C3:C204,P13,G3:G204)</f>
        <v>0</v>
      </c>
      <c r="R13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13" s="8">
        <f>COUNTIF(Tabela27344512247710714196057180869196865[Currency],Tabela1633443237610613185737075859095854[[#This Row],[Currency]])</f>
        <v>0</v>
      </c>
      <c r="T13" s="10">
        <f>COUNTIFS(Tabela27344512247710714196057180869196865[Currency],Tabela1633443237610613185737075859095854[[#This Row],[Currency]],Tabela27344512247710714196057180869196865[Profit],"&gt;0")</f>
        <v>0</v>
      </c>
      <c r="U13" s="11">
        <f>COUNTIFS(Tabela27344512247710714196057180869196865[Currency],Tabela1633443237610613185737075859095854[[#This Row],[Currency]],Tabela27344512247710714196057180869196865[Profit],"&lt;0")</f>
        <v>0</v>
      </c>
    </row>
    <row r="14" spans="2:21" ht="15.75">
      <c r="B14" s="56"/>
      <c r="C14" s="25"/>
      <c r="D14" s="25"/>
      <c r="E14" s="27"/>
      <c r="F14" s="167">
        <f>IF(AND(EXACT(D14,"CPS_5m"),EXACT(E14,"Win")),'Input Data'!E2,0)+IF(AND(EXACT(D14,"CPS_5m"),EXACT(E14,"Loss")),'Input Data'!E3,0)+IF(AND(EXACT(D14,"CPS_60s"),EXACT(E14,"Win")),'Input Data'!D2,0)+IF(AND(EXACT(D14,"CPS_60s"),EXACT(E14,"Loss")),'Input Data'!D3,0)</f>
        <v>0</v>
      </c>
      <c r="G14" s="81">
        <f>IF(AND(EXACT(D14,"CPS_5m"),EXACT(E14,"Win")),'Input Data'!G2,0)+IF(AND(EXACT(D14,"CPS_5m"),EXACT(E14,"Loss")),'Input Data'!G3,0)+IF(AND(EXACT(D14,"CPS_60s"),EXACT(E14,"Win")),'Input Data'!F2,0)+IF(AND(EXACT(D14,"CPS_60s"),EXACT(E14,"Loss")),'Input Data'!F3,0)</f>
        <v>0</v>
      </c>
      <c r="H14" s="82"/>
      <c r="I14" s="71"/>
      <c r="J14" s="60">
        <f>COUNTIFS(E3:E204,Tabla13749152679109162162107382889398886[[#This Row],[Type]],G3:G204,"&gt;0")</f>
        <v>0</v>
      </c>
      <c r="K14" s="61">
        <f>COUNTIFS(E3:E204,Tabla13749152679109162162107382889398886[[#This Row],[Type]],G3:G204,"&lt;0")</f>
        <v>0</v>
      </c>
      <c r="L14" s="62">
        <f>IFERROR(J14/(J14+K14),0)</f>
        <v>0</v>
      </c>
      <c r="M14" s="63">
        <f>IFERROR(K14/(J14+K14),0)</f>
        <v>0</v>
      </c>
      <c r="N14" s="133">
        <f>SUMIF(E3:E204,I14,G3:G204)</f>
        <v>0</v>
      </c>
      <c r="P14" s="37" t="s">
        <v>33</v>
      </c>
      <c r="Q14" s="133">
        <f>SUMIF(C3:C204,P14,G3:G204)</f>
        <v>0</v>
      </c>
      <c r="R14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14" s="8">
        <f>COUNTIF(Tabela27344512247710714196057180869196865[Currency],Tabela1633443237610613185737075859095854[[#This Row],[Currency]])</f>
        <v>0</v>
      </c>
      <c r="T14" s="10">
        <f>COUNTIFS(Tabela27344512247710714196057180869196865[Currency],Tabela1633443237610613185737075859095854[[#This Row],[Currency]],Tabela27344512247710714196057180869196865[Profit],"&gt;0")</f>
        <v>0</v>
      </c>
      <c r="U14" s="11">
        <f>COUNTIFS(Tabela27344512247710714196057180869196865[Currency],Tabela1633443237610613185737075859095854[[#This Row],[Currency]],Tabela27344512247710714196057180869196865[Profit],"&lt;0")</f>
        <v>0</v>
      </c>
    </row>
    <row r="15" spans="2:21" ht="15.75">
      <c r="B15" s="56"/>
      <c r="C15" s="25"/>
      <c r="D15" s="25"/>
      <c r="E15" s="27"/>
      <c r="F15" s="167">
        <f>IF(AND(EXACT(D15,"CPS_5m"),EXACT(E15,"Win")),'Input Data'!E2,0)+IF(AND(EXACT(D15,"CPS_5m"),EXACT(E15,"Loss")),'Input Data'!E3,0)+IF(AND(EXACT(D15,"CPS_60s"),EXACT(E15,"Win")),'Input Data'!D2,0)+IF(AND(EXACT(D15,"CPS_60s"),EXACT(E15,"Loss")),'Input Data'!D3,0)</f>
        <v>0</v>
      </c>
      <c r="G15" s="81">
        <f>IF(AND(EXACT(D15,"CPS_5m"),EXACT(E15,"Win")),'Input Data'!G2,0)+IF(AND(EXACT(D15,"CPS_5m"),EXACT(E15,"Loss")),'Input Data'!G3,0)+IF(AND(EXACT(D15,"CPS_60s"),EXACT(E15,"Win")),'Input Data'!F2,0)+IF(AND(EXACT(D15,"CPS_60s"),EXACT(E15,"Loss")),'Input Data'!F3,0)</f>
        <v>0</v>
      </c>
      <c r="H15" s="82"/>
      <c r="I15" s="67" t="s">
        <v>7</v>
      </c>
      <c r="J15" s="64">
        <f>SUM(J12:J14)</f>
        <v>0</v>
      </c>
      <c r="K15" s="65">
        <f>SUM(K12:K14)</f>
        <v>0</v>
      </c>
      <c r="L15" s="66"/>
      <c r="M15" s="67"/>
      <c r="N15" s="133">
        <f>SUM(N12:N14)</f>
        <v>0</v>
      </c>
      <c r="P15" s="38" t="s">
        <v>22</v>
      </c>
      <c r="Q15" s="133">
        <f>SUMIF(C3:C204,P15,G3:G204)</f>
        <v>0</v>
      </c>
      <c r="R15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15" s="8">
        <f>COUNTIF(Tabela27344512247710714196057180869196865[Currency],Tabela1633443237610613185737075859095854[[#This Row],[Currency]])</f>
        <v>0</v>
      </c>
      <c r="T15" s="10">
        <f>COUNTIFS(Tabela27344512247710714196057180869196865[Currency],Tabela1633443237610613185737075859095854[[#This Row],[Currency]],Tabela27344512247710714196057180869196865[Profit],"&gt;0")</f>
        <v>0</v>
      </c>
      <c r="U15" s="11">
        <f>COUNTIFS(Tabela27344512247710714196057180869196865[Currency],Tabela1633443237610613185737075859095854[[#This Row],[Currency]],Tabela27344512247710714196057180869196865[Profit],"&lt;0")</f>
        <v>0</v>
      </c>
    </row>
    <row r="16" spans="2:21" ht="15.75">
      <c r="B16" s="56"/>
      <c r="C16" s="25"/>
      <c r="D16" s="25"/>
      <c r="E16" s="27"/>
      <c r="F16" s="167">
        <f>IF(AND(EXACT(D16,"CPS_5m"),EXACT(E16,"Win")),'Input Data'!E2,0)+IF(AND(EXACT(D16,"CPS_5m"),EXACT(E16,"Loss")),'Input Data'!E3,0)+IF(AND(EXACT(D16,"CPS_60s"),EXACT(E16,"Win")),'Input Data'!D2,0)+IF(AND(EXACT(D16,"CPS_60s"),EXACT(E16,"Loss")),'Input Data'!D3,0)</f>
        <v>0</v>
      </c>
      <c r="G16" s="81">
        <f>IF(AND(EXACT(D16,"CPS_5m"),EXACT(E16,"Win")),'Input Data'!G2,0)+IF(AND(EXACT(D16,"CPS_5m"),EXACT(E16,"Loss")),'Input Data'!G3,0)+IF(AND(EXACT(D16,"CPS_60s"),EXACT(E16,"Win")),'Input Data'!F2,0)+IF(AND(EXACT(D16,"CPS_60s"),EXACT(E16,"Loss")),'Input Data'!F3,0)</f>
        <v>0</v>
      </c>
      <c r="H16" s="82"/>
      <c r="P16" s="39" t="s">
        <v>31</v>
      </c>
      <c r="Q16" s="133">
        <f>SUMIF(C3:C204,P16,G3:G204)</f>
        <v>0</v>
      </c>
      <c r="R16" s="44">
        <f>IFERROR((COUNTIFS(Tabela27344512247710714196057180869196865[Currency],Tabela1633443237610613185737075859095854[[#This Row],[Currency]],Tabela27344512247710714196057180869196865[Profit],"&gt;0"))/COUNTIF(Tabela27344512247710714196057180869196865[Currency],Tabela1633443237610613185737075859095854[[#This Row],[Currency]]),0)</f>
        <v>0</v>
      </c>
      <c r="S16" s="8">
        <f>COUNTIF(Tabela27344512247710714196057180869196865[Currency],Tabela1633443237610613185737075859095854[[#This Row],[Currency]])</f>
        <v>0</v>
      </c>
      <c r="T16" s="10">
        <f>COUNTIFS(Tabela27344512247710714196057180869196865[Currency],Tabela1633443237610613185737075859095854[[#This Row],[Currency]],Tabela27344512247710714196057180869196865[Profit],"&gt;0")</f>
        <v>0</v>
      </c>
      <c r="U16" s="11">
        <f>COUNTIFS(Tabela27344512247710714196057180869196865[Currency],Tabela1633443237610613185737075859095854[[#This Row],[Currency]],Tabela27344512247710714196057180869196865[Profit],"&lt;0")</f>
        <v>0</v>
      </c>
    </row>
    <row r="17" spans="2:23" ht="15.75">
      <c r="B17" s="56"/>
      <c r="C17" s="25"/>
      <c r="D17" s="25"/>
      <c r="E17" s="27"/>
      <c r="F17" s="167">
        <f>IF(AND(EXACT(D17,"CPS_5m"),EXACT(E17,"Win")),'Input Data'!E2,0)+IF(AND(EXACT(D17,"CPS_5m"),EXACT(E17,"Loss")),'Input Data'!E3,0)+IF(AND(EXACT(D17,"CPS_60s"),EXACT(E17,"Win")),'Input Data'!D2,0)+IF(AND(EXACT(D17,"CPS_60s"),EXACT(E17,"Loss")),'Input Data'!D3,0)</f>
        <v>0</v>
      </c>
      <c r="G17" s="81">
        <f>IF(AND(EXACT(D17,"CPS_5m"),EXACT(E17,"Win")),'Input Data'!G2,0)+IF(AND(EXACT(D17,"CPS_5m"),EXACT(E17,"Loss")),'Input Data'!G3,0)+IF(AND(EXACT(D17,"CPS_60s"),EXACT(E17,"Win")),'Input Data'!F2,0)+IF(AND(EXACT(D17,"CPS_60s"),EXACT(E17,"Loss")),'Input Data'!F3,0)</f>
        <v>0</v>
      </c>
      <c r="H17" s="82"/>
      <c r="I17" s="3" t="s">
        <v>23</v>
      </c>
      <c r="J17" s="3" t="s">
        <v>60</v>
      </c>
      <c r="K17" s="3" t="s">
        <v>54</v>
      </c>
      <c r="L17" s="181" t="s">
        <v>55</v>
      </c>
      <c r="M17" s="181"/>
      <c r="N17" s="82"/>
      <c r="P17" s="5" t="s">
        <v>2</v>
      </c>
      <c r="Q17" s="134">
        <f>SUM(Q3:Q16)</f>
        <v>0</v>
      </c>
      <c r="R17" s="6"/>
      <c r="S17" s="3">
        <f>SUBTOTAL(109,S3:S16)</f>
        <v>0</v>
      </c>
      <c r="T17" s="71">
        <f>SUBTOTAL(109,T3:T16)</f>
        <v>0</v>
      </c>
      <c r="U17" s="72">
        <f>SUBTOTAL(109,U3:U16)</f>
        <v>0</v>
      </c>
      <c r="W17" s="71"/>
    </row>
    <row r="18" spans="2:23" ht="15.75">
      <c r="B18" s="56"/>
      <c r="C18" s="25"/>
      <c r="D18" s="25"/>
      <c r="E18" s="27"/>
      <c r="F18" s="167">
        <f>IF(AND(EXACT(D18,"CPS_5m"),EXACT(E18,"Win")),'Input Data'!E2,0)+IF(AND(EXACT(D18,"CPS_5m"),EXACT(E18,"Loss")),'Input Data'!E3,0)+IF(AND(EXACT(D18,"CPS_60s"),EXACT(E18,"Win")),'Input Data'!D2,0)+IF(AND(EXACT(D18,"CPS_60s"),EXACT(E18,"Loss")),'Input Data'!D3,0)</f>
        <v>0</v>
      </c>
      <c r="G18" s="81">
        <f>IF(AND(EXACT(D18,"CPS_5m"),EXACT(E18,"Win")),'Input Data'!G2,0)+IF(AND(EXACT(D18,"CPS_5m"),EXACT(E18,"Loss")),'Input Data'!G3,0)+IF(AND(EXACT(D18,"CPS_60s"),EXACT(E18,"Win")),'Input Data'!F2,0)+IF(AND(EXACT(D18,"CPS_60s"),EXACT(E18,"Loss")),'Input Data'!F3,0)</f>
        <v>0</v>
      </c>
      <c r="H18" s="82"/>
      <c r="I18" s="100" t="s">
        <v>35</v>
      </c>
      <c r="J18" s="133">
        <f>SUMIF(B3:B204,I18,G3:G204)</f>
        <v>0</v>
      </c>
      <c r="K18" s="102">
        <f>SUMIF(B3:B204,I18,F3:F204)</f>
        <v>0</v>
      </c>
      <c r="L18" s="179" t="str">
        <f xml:space="preserve"> CONCATENATE(IF(Tabla38354613257810815206197281879297877228[[#This Row],[POINTS]]&gt;='Input Data'!K7,"TAKE PROFIT",""),IF(Tabla38354613257810815206197281879297877228[[#This Row],[POINTS]]&lt;='Input Data'!K8,"STOP LOSS",""))</f>
        <v/>
      </c>
      <c r="M18" s="180"/>
      <c r="N18" s="9"/>
    </row>
    <row r="19" spans="2:23" ht="15.75">
      <c r="B19" s="56"/>
      <c r="C19" s="25"/>
      <c r="D19" s="25"/>
      <c r="E19" s="27"/>
      <c r="F19" s="167">
        <f>IF(AND(EXACT(D19,"CPS_5m"),EXACT(E19,"Win")),'Input Data'!E2,0)+IF(AND(EXACT(D19,"CPS_5m"),EXACT(E19,"Loss")),'Input Data'!E3,0)+IF(AND(EXACT(D19,"CPS_60s"),EXACT(E19,"Win")),'Input Data'!D2,0)+IF(AND(EXACT(D19,"CPS_60s"),EXACT(E19,"Loss")),'Input Data'!D3,0)</f>
        <v>0</v>
      </c>
      <c r="G19" s="81">
        <f>IF(AND(EXACT(D19,"CPS_5m"),EXACT(E19,"Win")),'Input Data'!G2,0)+IF(AND(EXACT(D19,"CPS_5m"),EXACT(E19,"Loss")),'Input Data'!G3,0)+IF(AND(EXACT(D19,"CPS_60s"),EXACT(E19,"Win")),'Input Data'!F2,0)+IF(AND(EXACT(D19,"CPS_60s"),EXACT(E19,"Loss")),'Input Data'!F3,0)</f>
        <v>0</v>
      </c>
      <c r="I19" s="103" t="s">
        <v>36</v>
      </c>
      <c r="J19" s="133">
        <f>SUMIF(B4:B205,I19,G4:G205)</f>
        <v>0</v>
      </c>
      <c r="K19" s="102">
        <f>SUMIF(B4:B205,I19,F4:F205)</f>
        <v>0</v>
      </c>
      <c r="L19" s="179" t="str">
        <f xml:space="preserve"> CONCATENATE(IF(Tabla38354613257810815206197281879297877228[[#This Row],[POINTS]]&gt;='Input Data'!K7,"TAKE PROFIT",""),IF(Tabla38354613257810815206197281879297877228[[#This Row],[POINTS]]&lt;='Input Data'!K8,"STOP LOSS",""))</f>
        <v/>
      </c>
      <c r="M19" s="180"/>
      <c r="N19" s="11"/>
      <c r="P19" s="3" t="s">
        <v>23</v>
      </c>
      <c r="Q19" s="3" t="s">
        <v>2</v>
      </c>
      <c r="R19" s="3" t="s">
        <v>27</v>
      </c>
      <c r="S19" s="8" t="s">
        <v>25</v>
      </c>
      <c r="T19" s="9" t="s">
        <v>8</v>
      </c>
      <c r="U19" s="9" t="s">
        <v>32</v>
      </c>
    </row>
    <row r="20" spans="2:23" ht="15.75">
      <c r="B20" s="56"/>
      <c r="C20" s="25"/>
      <c r="D20" s="25"/>
      <c r="E20" s="27"/>
      <c r="F20" s="167">
        <f>IF(AND(EXACT(D20,"CPS_5m"),EXACT(E20,"Win")),'Input Data'!E2,0)+IF(AND(EXACT(D20,"CPS_5m"),EXACT(E20,"Loss")),'Input Data'!E3,0)+IF(AND(EXACT(D20,"CPS_60s"),EXACT(E20,"Win")),'Input Data'!D2,0)+IF(AND(EXACT(D20,"CPS_60s"),EXACT(E20,"Loss")),'Input Data'!D3,0)</f>
        <v>0</v>
      </c>
      <c r="G20" s="81">
        <f>IF(AND(EXACT(D20,"CPS_5m"),EXACT(E20,"Win")),'Input Data'!G2,0)+IF(AND(EXACT(D20,"CPS_5m"),EXACT(E20,"Loss")),'Input Data'!G3,0)+IF(AND(EXACT(D20,"CPS_60s"),EXACT(E20,"Win")),'Input Data'!F2,0)+IF(AND(EXACT(D20,"CPS_60s"),EXACT(E20,"Loss")),'Input Data'!F3,0)</f>
        <v>0</v>
      </c>
      <c r="I20" s="104" t="s">
        <v>37</v>
      </c>
      <c r="J20" s="133">
        <f>SUMIF(B5:B206,I20,G5:G206)</f>
        <v>0</v>
      </c>
      <c r="K20" s="102">
        <f>SUMIF(B5:B206,I20,F5:F206)</f>
        <v>0</v>
      </c>
      <c r="L20" s="179" t="str">
        <f xml:space="preserve"> CONCATENATE(IF(Tabla38354613257810815206197281879297877228[[#This Row],[POINTS]]&gt;='Input Data'!K7,"TAKE PROFIT",""),IF(Tabla38354613257810815206197281879297877228[[#This Row],[POINTS]]&lt;='Input Data'!K8,"STOP LOSS",""))</f>
        <v/>
      </c>
      <c r="M20" s="180"/>
      <c r="N20" s="11"/>
      <c r="P20" s="105" t="s">
        <v>35</v>
      </c>
      <c r="Q20" s="133">
        <f>SUMIF(B3:B204,P20,G3:G204)</f>
        <v>0</v>
      </c>
      <c r="R20" s="106">
        <f>IFERROR((COUNTIFS(Tabela27344512247710714196057180869196865[Day],Tabla3835461325781081520619728187929787727[[#This Row],[Dia]],Tabela27344512247710714196057180869196865[Profit],"&gt;0"))/COUNTIF(Tabela27344512247710714196057180869196865[Day],Tabla3835461325781081520619728187929787727[[#This Row],[Dia]]),0)</f>
        <v>0</v>
      </c>
      <c r="S20" s="8">
        <f>COUNTIF(Tabela27344512247710714196057180869196865[Day],Tabla3835461325781081520619728187929787727[[#This Row],[Dia]])</f>
        <v>0</v>
      </c>
      <c r="T20" s="10">
        <f>COUNTIFS(Tabela27344512247710714196057180869196865[Day],Tabla3835461325781081520619728187929787727[[#This Row],[Dia]],Tabela27344512247710714196057180869196865[Profit],"&gt;0")</f>
        <v>0</v>
      </c>
      <c r="U20" s="11">
        <f>COUNTIFS(Tabela27344512247710714196057180869196865[Day],Tabla3835461325781081520619728187929787727[[#This Row],[Dia]],Tabela27344512247710714196057180869196865[Profit],"&lt;0")</f>
        <v>0</v>
      </c>
    </row>
    <row r="21" spans="2:23" ht="15.75">
      <c r="B21" s="56"/>
      <c r="C21" s="25"/>
      <c r="D21" s="25"/>
      <c r="E21" s="27"/>
      <c r="F21" s="167">
        <f>IF(AND(EXACT(D21,"CPS_5m"),EXACT(E21,"Win")),'Input Data'!E2,0)+IF(AND(EXACT(D21,"CPS_5m"),EXACT(E21,"Loss")),'Input Data'!E3,0)+IF(AND(EXACT(D21,"CPS_60s"),EXACT(E21,"Win")),'Input Data'!D2,0)+IF(AND(EXACT(D21,"CPS_60s"),EXACT(E21,"Loss")),'Input Data'!D3,0)</f>
        <v>0</v>
      </c>
      <c r="G21" s="81">
        <f>IF(AND(EXACT(D21,"CPS_5m"),EXACT(E21,"Win")),'Input Data'!G2,0)+IF(AND(EXACT(D21,"CPS_5m"),EXACT(E21,"Loss")),'Input Data'!G3,0)+IF(AND(EXACT(D21,"CPS_60s"),EXACT(E21,"Win")),'Input Data'!F2,0)+IF(AND(EXACT(D21,"CPS_60s"),EXACT(E21,"Loss")),'Input Data'!F3,0)</f>
        <v>0</v>
      </c>
      <c r="I21" s="107" t="s">
        <v>38</v>
      </c>
      <c r="J21" s="133">
        <f>SUMIF(B6:B207,I21,G6:G207)</f>
        <v>0</v>
      </c>
      <c r="K21" s="102">
        <f>SUMIF(B6:B207,I21,F6:F207)</f>
        <v>0</v>
      </c>
      <c r="L21" s="179" t="str">
        <f xml:space="preserve"> CONCATENATE(IF(Tabla38354613257810815206197281879297877228[[#This Row],[POINTS]]&gt;='Input Data'!K7,"TAKE PROFIT",""),IF(Tabla38354613257810815206197281879297877228[[#This Row],[POINTS]]&lt;='Input Data'!K8,"STOP LOSS",""))</f>
        <v/>
      </c>
      <c r="M21" s="180"/>
      <c r="N21" s="11"/>
      <c r="P21" s="108" t="s">
        <v>36</v>
      </c>
      <c r="Q21" s="133">
        <f>SUMIF(B3:B204,P21,G3:G204)</f>
        <v>0</v>
      </c>
      <c r="R21" s="106">
        <f>IFERROR((COUNTIFS(Tabela27344512247710714196057180869196865[Day],Tabla3835461325781081520619728187929787727[[#This Row],[Dia]],Tabela27344512247710714196057180869196865[Profit],"&gt;0"))/COUNTIF(Tabela27344512247710714196057180869196865[Day],Tabla3835461325781081520619728187929787727[[#This Row],[Dia]]),0)</f>
        <v>0</v>
      </c>
      <c r="S21" s="8">
        <f>COUNTIF(Tabela27344512247710714196057180869196865[Day],Tabla3835461325781081520619728187929787727[[#This Row],[Dia]])</f>
        <v>0</v>
      </c>
      <c r="T21" s="10">
        <f>COUNTIFS(Tabela27344512247710714196057180869196865[Day],Tabla3835461325781081520619728187929787727[[#This Row],[Dia]],Tabela27344512247710714196057180869196865[Profit],"&gt;0")</f>
        <v>0</v>
      </c>
      <c r="U21" s="11">
        <f>COUNTIFS(Tabela27344512247710714196057180869196865[Day],Tabla3835461325781081520619728187929787727[[#This Row],[Dia]],Tabela27344512247710714196057180869196865[Profit],"&lt;0")</f>
        <v>0</v>
      </c>
    </row>
    <row r="22" spans="2:23" ht="15.75">
      <c r="B22" s="56"/>
      <c r="C22" s="58"/>
      <c r="D22" s="25"/>
      <c r="E22" s="27"/>
      <c r="F22" s="167">
        <f>IF(AND(EXACT(D22,"CPS_5m"),EXACT(E22,"Win")),'Input Data'!E2,0)+IF(AND(EXACT(D22,"CPS_5m"),EXACT(E22,"Loss")),'Input Data'!E3,0)+IF(AND(EXACT(D22,"CPS_60s"),EXACT(E22,"Win")),'Input Data'!D2,0)+IF(AND(EXACT(D22,"CPS_60s"),EXACT(E22,"Loss")),'Input Data'!D3,0)</f>
        <v>0</v>
      </c>
      <c r="G22" s="81">
        <f>IF(AND(EXACT(D22,"CPS_5m"),EXACT(E22,"Win")),'Input Data'!G2,0)+IF(AND(EXACT(D22,"CPS_5m"),EXACT(E22,"Loss")),'Input Data'!G3,0)+IF(AND(EXACT(D22,"CPS_60s"),EXACT(E22,"Win")),'Input Data'!F2,0)+IF(AND(EXACT(D22,"CPS_60s"),EXACT(E22,"Loss")),'Input Data'!F3,0)</f>
        <v>0</v>
      </c>
      <c r="I22" s="109" t="s">
        <v>39</v>
      </c>
      <c r="J22" s="133">
        <f>SUMIF(B7:B208,I22,G7:G208)</f>
        <v>0</v>
      </c>
      <c r="K22" s="102">
        <f>SUMIF(B7:B208,I22,F7:F208)</f>
        <v>0</v>
      </c>
      <c r="L22" s="179" t="str">
        <f xml:space="preserve"> CONCATENATE(IF(Tabla38354613257810815206197281879297877228[[#This Row],[POINTS]]&gt;='Input Data'!K7,"TAKE PROFIT",""),IF(Tabla38354613257810815206197281879297877228[[#This Row],[POINTS]]&lt;='Input Data'!K8,"STOP LOSS",""))</f>
        <v/>
      </c>
      <c r="M22" s="180"/>
      <c r="N22" s="11"/>
      <c r="P22" s="110" t="s">
        <v>37</v>
      </c>
      <c r="Q22" s="133">
        <f>SUMIF(B3:B204,P22,G3:G204)</f>
        <v>0</v>
      </c>
      <c r="R22" s="106">
        <f>IFERROR((COUNTIFS(Tabela27344512247710714196057180869196865[Day],Tabla3835461325781081520619728187929787727[[#This Row],[Dia]],Tabela27344512247710714196057180869196865[Profit],"&gt;0"))/COUNTIF(Tabela27344512247710714196057180869196865[Day],Tabla3835461325781081520619728187929787727[[#This Row],[Dia]]),0)</f>
        <v>0</v>
      </c>
      <c r="S22" s="8">
        <f>COUNTIF(Tabela27344512247710714196057180869196865[Day],Tabla3835461325781081520619728187929787727[[#This Row],[Dia]])</f>
        <v>0</v>
      </c>
      <c r="T22" s="10">
        <f>COUNTIFS(Tabela27344512247710714196057180869196865[Day],Tabla3835461325781081520619728187929787727[[#This Row],[Dia]],Tabela27344512247710714196057180869196865[Profit],"&gt;0")</f>
        <v>0</v>
      </c>
      <c r="U22" s="11">
        <f>COUNTIFS(Tabela27344512247710714196057180869196865[Day],Tabla3835461325781081520619728187929787727[[#This Row],[Dia]],Tabela27344512247710714196057180869196865[Profit],"&lt;0")</f>
        <v>0</v>
      </c>
    </row>
    <row r="23" spans="2:23" ht="15.75">
      <c r="B23" s="58"/>
      <c r="C23" s="58"/>
      <c r="D23" s="25"/>
      <c r="E23" s="27"/>
      <c r="F23" s="167">
        <f>IF(AND(EXACT(D23,"CPS_5m"),EXACT(E23,"Win")),'Input Data'!E2,0)+IF(AND(EXACT(D23,"CPS_5m"),EXACT(E23,"Loss")),'Input Data'!E3,0)+IF(AND(EXACT(D23,"CPS_60s"),EXACT(E23,"Win")),'Input Data'!D2,0)+IF(AND(EXACT(D23,"CPS_60s"),EXACT(E23,"Loss")),'Input Data'!D3,0)</f>
        <v>0</v>
      </c>
      <c r="G23" s="81">
        <f>IF(AND(EXACT(D23,"CPS_5m"),EXACT(E23,"Win")),'Input Data'!G2,0)+IF(AND(EXACT(D23,"CPS_5m"),EXACT(E23,"Loss")),'Input Data'!G3,0)+IF(AND(EXACT(D23,"CPS_60s"),EXACT(E23,"Win")),'Input Data'!F2,0)+IF(AND(EXACT(D23,"CPS_60s"),EXACT(E23,"Loss")),'Input Data'!F3,0)</f>
        <v>0</v>
      </c>
      <c r="M23" s="10"/>
      <c r="N23" s="11"/>
      <c r="P23" s="111" t="s">
        <v>38</v>
      </c>
      <c r="Q23" s="133">
        <f>SUMIF(B3:B204,P23,G3:G204)</f>
        <v>0</v>
      </c>
      <c r="R23" s="106">
        <f>IFERROR((COUNTIFS(Tabela27344512247710714196057180869196865[Day],Tabla3835461325781081520619728187929787727[[#This Row],[Dia]],Tabela27344512247710714196057180869196865[Profit],"&gt;0"))/COUNTIF(Tabela27344512247710714196057180869196865[Day],Tabla3835461325781081520619728187929787727[[#This Row],[Dia]]),0)</f>
        <v>0</v>
      </c>
      <c r="S23" s="8">
        <f>COUNTIF(Tabela27344512247710714196057180869196865[Day],Tabla3835461325781081520619728187929787727[[#This Row],[Dia]])</f>
        <v>0</v>
      </c>
      <c r="T23" s="10">
        <f>COUNTIFS(Tabela27344512247710714196057180869196865[Day],Tabla3835461325781081520619728187929787727[[#This Row],[Dia]],Tabela27344512247710714196057180869196865[Profit],"&gt;0")</f>
        <v>0</v>
      </c>
      <c r="U23" s="11">
        <f>COUNTIFS(Tabela27344512247710714196057180869196865[Day],Tabla3835461325781081520619728187929787727[[#This Row],[Dia]],Tabela27344512247710714196057180869196865[Profit],"&lt;0")</f>
        <v>0</v>
      </c>
    </row>
    <row r="24" spans="2:23" ht="15.75">
      <c r="B24" s="56"/>
      <c r="C24" s="58"/>
      <c r="D24" s="25"/>
      <c r="E24" s="27"/>
      <c r="F24" s="167">
        <f>IF(AND(EXACT(D24,"CPS_5m"),EXACT(E24,"Win")),'Input Data'!E2,0)+IF(AND(EXACT(D24,"CPS_5m"),EXACT(E24,"Loss")),'Input Data'!E3,0)+IF(AND(EXACT(D24,"CPS_60s"),EXACT(E24,"Win")),'Input Data'!D2,0)+IF(AND(EXACT(D24,"CPS_60s"),EXACT(E24,"Loss")),'Input Data'!D3,0)</f>
        <v>0</v>
      </c>
      <c r="G24" s="81">
        <f>IF(AND(EXACT(D24,"CPS_5m"),EXACT(E24,"Win")),'Input Data'!G2,0)+IF(AND(EXACT(D24,"CPS_5m"),EXACT(E24,"Loss")),'Input Data'!G3,0)+IF(AND(EXACT(D24,"CPS_60s"),EXACT(E24,"Win")),'Input Data'!F2,0)+IF(AND(EXACT(D24,"CPS_60s"),EXACT(E24,"Loss")),'Input Data'!F3,0)</f>
        <v>0</v>
      </c>
      <c r="P24" s="112" t="s">
        <v>39</v>
      </c>
      <c r="Q24" s="133">
        <f>SUMIF(B3:B204,P24,G3:G204)</f>
        <v>0</v>
      </c>
      <c r="R24" s="106">
        <f>IFERROR((COUNTIFS(Tabela27344512247710714196057180869196865[Day],Tabla3835461325781081520619728187929787727[[#This Row],[Dia]],Tabela27344512247710714196057180869196865[Profit],"&gt;0"))/COUNTIF(Tabela27344512247710714196057180869196865[Day],Tabla3835461325781081520619728187929787727[[#This Row],[Dia]]),0)</f>
        <v>0</v>
      </c>
      <c r="S24" s="8">
        <f>COUNTIF(Tabela27344512247710714196057180869196865[Day],Tabla3835461325781081520619728187929787727[[#This Row],[Dia]])</f>
        <v>0</v>
      </c>
      <c r="T24" s="10">
        <f>COUNTIFS(Tabela27344512247710714196057180869196865[Day],Tabla3835461325781081520619728187929787727[[#This Row],[Dia]],Tabela27344512247710714196057180869196865[Profit],"&gt;0")</f>
        <v>0</v>
      </c>
      <c r="U24" s="11">
        <f>COUNTIFS(Tabela27344512247710714196057180869196865[Day],Tabla3835461325781081520619728187929787727[[#This Row],[Dia]],Tabela27344512247710714196057180869196865[Profit],"&lt;0")</f>
        <v>0</v>
      </c>
    </row>
    <row r="25" spans="2:23" ht="15.75">
      <c r="B25" s="58"/>
      <c r="C25" s="58"/>
      <c r="D25" s="25"/>
      <c r="E25" s="27"/>
      <c r="F25" s="167">
        <f>IF(AND(EXACT(D25,"CPS_5m"),EXACT(E25,"Win")),'Input Data'!E2,0)+IF(AND(EXACT(D25,"CPS_5m"),EXACT(E25,"Loss")),'Input Data'!E3,0)+IF(AND(EXACT(D25,"CPS_60s"),EXACT(E25,"Win")),'Input Data'!D2,0)+IF(AND(EXACT(D25,"CPS_60s"),EXACT(E25,"Loss")),'Input Data'!D3,0)</f>
        <v>0</v>
      </c>
      <c r="G25" s="81">
        <f>IF(AND(EXACT(D25,"CPS_5m"),EXACT(E25,"Win")),'Input Data'!G2,0)+IF(AND(EXACT(D25,"CPS_5m"),EXACT(E25,"Loss")),'Input Data'!G3,0)+IF(AND(EXACT(D25,"CPS_60s"),EXACT(E25,"Win")),'Input Data'!F2,0)+IF(AND(EXACT(D25,"CPS_60s"),EXACT(E25,"Loss")),'Input Data'!F3,0)</f>
        <v>0</v>
      </c>
    </row>
    <row r="26" spans="2:23" ht="15.75">
      <c r="B26" s="56"/>
      <c r="C26" s="58"/>
      <c r="D26" s="25"/>
      <c r="E26" s="27"/>
      <c r="F26" s="167">
        <f>IF(AND(EXACT(D26,"CPS_5m"),EXACT(E26,"Win")),'Input Data'!E2,0)+IF(AND(EXACT(D26,"CPS_5m"),EXACT(E26,"Loss")),'Input Data'!E3,0)+IF(AND(EXACT(D26,"CPS_60s"),EXACT(E26,"Win")),'Input Data'!D2,0)+IF(AND(EXACT(D26,"CPS_60s"),EXACT(E26,"Loss")),'Input Data'!D3,0)</f>
        <v>0</v>
      </c>
      <c r="G26" s="81">
        <f>IF(AND(EXACT(D26,"CPS_5m"),EXACT(E26,"Win")),'Input Data'!G2,0)+IF(AND(EXACT(D26,"CPS_5m"),EXACT(E26,"Loss")),'Input Data'!G3,0)+IF(AND(EXACT(D26,"CPS_60s"),EXACT(E26,"Win")),'Input Data'!F2,0)+IF(AND(EXACT(D26,"CPS_60s"),EXACT(E26,"Loss")),'Input Data'!F3,0)</f>
        <v>0</v>
      </c>
      <c r="T26" s="3" t="str">
        <f>CONCATENATE(IF(ISERROR(VLOOKUP("CPS_60s",D26,1,0)), "","_S"),IF(ISERROR(VLOOKUP("CPS_5m",D26,1,0)), "","_M"))</f>
        <v/>
      </c>
    </row>
    <row r="27" spans="2:23" ht="15.75">
      <c r="B27" s="58"/>
      <c r="C27" s="58"/>
      <c r="D27" s="25"/>
      <c r="E27" s="27"/>
      <c r="F27" s="167">
        <f>IF(AND(EXACT(D27,"CPS_5m"),EXACT(E27,"Win")),'Input Data'!E2,0)+IF(AND(EXACT(D27,"CPS_5m"),EXACT(E27,"Loss")),'Input Data'!E3,0)+IF(AND(EXACT(D27,"CPS_60s"),EXACT(E27,"Win")),'Input Data'!D2,0)+IF(AND(EXACT(D27,"CPS_60s"),EXACT(E27,"Loss")),'Input Data'!D3,0)</f>
        <v>0</v>
      </c>
      <c r="G27" s="81">
        <f>IF(AND(EXACT(D27,"CPS_5m"),EXACT(E27,"Win")),'Input Data'!G2,0)+IF(AND(EXACT(D27,"CPS_5m"),EXACT(E27,"Loss")),'Input Data'!G3,0)+IF(AND(EXACT(D27,"CPS_60s"),EXACT(E27,"Win")),'Input Data'!F2,0)+IF(AND(EXACT(D27,"CPS_60s"),EXACT(E27,"Loss")),'Input Data'!F3,0)</f>
        <v>0</v>
      </c>
      <c r="T27" s="3" t="str">
        <f>CONCATENATE(IF(ISERROR(VLOOKUP("CPS_60s",D27,1,0)), "","_S"),IF(ISERROR(VLOOKUP("CPS_5m",D27,1,0)), "","_M"))</f>
        <v/>
      </c>
    </row>
    <row r="28" spans="2:23" ht="15.75">
      <c r="B28" s="56"/>
      <c r="C28" s="58"/>
      <c r="D28" s="25"/>
      <c r="E28" s="27"/>
      <c r="F28" s="167">
        <f>IF(AND(EXACT(D28,"CPS_5m"),EXACT(E28,"Win")),'Input Data'!E2,0)+IF(AND(EXACT(D28,"CPS_5m"),EXACT(E28,"Loss")),'Input Data'!E3,0)+IF(AND(EXACT(D28,"CPS_60s"),EXACT(E28,"Win")),'Input Data'!D2,0)+IF(AND(EXACT(D28,"CPS_60s"),EXACT(E28,"Loss")),'Input Data'!D3,0)</f>
        <v>0</v>
      </c>
      <c r="G28" s="81">
        <f>IF(AND(EXACT(D28,"CPS_5m"),EXACT(E28,"Win")),'Input Data'!G2,0)+IF(AND(EXACT(D28,"CPS_5m"),EXACT(E28,"Loss")),'Input Data'!G3,0)+IF(AND(EXACT(D28,"CPS_60s"),EXACT(E28,"Win")),'Input Data'!F2,0)+IF(AND(EXACT(D28,"CPS_60s"),EXACT(E28,"Loss")),'Input Data'!F3,0)</f>
        <v>0</v>
      </c>
      <c r="T28" s="3" t="str">
        <f>CONCATENATE(IF(ISERROR(VLOOKUP("CPS_60s",D28,1,0)), "","_S"),IF(ISERROR(VLOOKUP("CPS_5m",D28,1,0)), "","_M"))</f>
        <v/>
      </c>
    </row>
    <row r="29" spans="2:23" ht="15.75">
      <c r="B29" s="58"/>
      <c r="C29" s="58"/>
      <c r="D29" s="25"/>
      <c r="E29" s="27"/>
      <c r="F29" s="167">
        <f>IF(AND(EXACT(D29,"CPS_5m"),EXACT(E29,"Win")),'Input Data'!E2,0)+IF(AND(EXACT(D29,"CPS_5m"),EXACT(E29,"Loss")),'Input Data'!E3,0)+IF(AND(EXACT(D29,"CPS_60s"),EXACT(E29,"Win")),'Input Data'!D2,0)+IF(AND(EXACT(D29,"CPS_60s"),EXACT(E29,"Loss")),'Input Data'!D3,0)</f>
        <v>0</v>
      </c>
      <c r="G29" s="81">
        <f>IF(AND(EXACT(D29,"CPS_5m"),EXACT(E29,"Win")),'Input Data'!G2,0)+IF(AND(EXACT(D29,"CPS_5m"),EXACT(E29,"Loss")),'Input Data'!G3,0)+IF(AND(EXACT(D29,"CPS_60s"),EXACT(E29,"Win")),'Input Data'!F2,0)+IF(AND(EXACT(D29,"CPS_60s"),EXACT(E29,"Loss")),'Input Data'!F3,0)</f>
        <v>0</v>
      </c>
    </row>
    <row r="30" spans="2:23" ht="15.75">
      <c r="B30" s="56"/>
      <c r="C30" s="58"/>
      <c r="D30" s="25"/>
      <c r="E30" s="27"/>
      <c r="F30" s="167">
        <f>IF(AND(EXACT(D30,"CPS_5m"),EXACT(E30,"Win")),'Input Data'!E2,0)+IF(AND(EXACT(D30,"CPS_5m"),EXACT(E30,"Loss")),'Input Data'!E3,0)+IF(AND(EXACT(D30,"CPS_60s"),EXACT(E30,"Win")),'Input Data'!D2,0)+IF(AND(EXACT(D30,"CPS_60s"),EXACT(E30,"Loss")),'Input Data'!D3,0)</f>
        <v>0</v>
      </c>
      <c r="G30" s="81">
        <f>IF(AND(EXACT(D30,"CPS_5m"),EXACT(E30,"Win")),'Input Data'!G2,0)+IF(AND(EXACT(D30,"CPS_5m"),EXACT(E30,"Loss")),'Input Data'!G3,0)+IF(AND(EXACT(D30,"CPS_60s"),EXACT(E30,"Win")),'Input Data'!F2,0)+IF(AND(EXACT(D30,"CPS_60s"),EXACT(E30,"Loss")),'Input Data'!F3,0)</f>
        <v>0</v>
      </c>
    </row>
    <row r="31" spans="2:23" ht="15.75">
      <c r="B31" s="58"/>
      <c r="C31" s="58"/>
      <c r="D31" s="58"/>
      <c r="E31" s="27"/>
      <c r="F31" s="167">
        <f>IF(AND(EXACT(D31,"CPS_5m"),EXACT(E31,"Win")),'Input Data'!E2,0)+IF(AND(EXACT(D31,"CPS_5m"),EXACT(E31,"Loss")),'Input Data'!E3,0)+IF(AND(EXACT(D31,"CPS_60s"),EXACT(E31,"Win")),'Input Data'!D2,0)+IF(AND(EXACT(D31,"CPS_60s"),EXACT(E31,"Loss")),'Input Data'!D3,0)</f>
        <v>0</v>
      </c>
      <c r="G31" s="81">
        <f>IF(AND(EXACT(D31,"CPS_5m"),EXACT(E31,"Win")),'Input Data'!G2,0)+IF(AND(EXACT(D31,"CPS_5m"),EXACT(E31,"Loss")),'Input Data'!G3,0)+IF(AND(EXACT(D31,"CPS_60s"),EXACT(E31,"Win")),'Input Data'!F2,0)+IF(AND(EXACT(D31,"CPS_60s"),EXACT(E31,"Loss")),'Input Data'!F3,0)</f>
        <v>0</v>
      </c>
    </row>
    <row r="32" spans="2:23" ht="15.75">
      <c r="B32" s="58"/>
      <c r="C32" s="58"/>
      <c r="D32" s="58"/>
      <c r="E32" s="27"/>
      <c r="F32" s="167">
        <f>IF(AND(EXACT(D32,"CPS_5m"),EXACT(E32,"Win")),'Input Data'!E2,0)+IF(AND(EXACT(D32,"CPS_5m"),EXACT(E32,"Loss")),'Input Data'!E3,0)+IF(AND(EXACT(D32,"CPS_60s"),EXACT(E32,"Win")),'Input Data'!D2,0)+IF(AND(EXACT(D32,"CPS_60s"),EXACT(E32,"Loss")),'Input Data'!D3,0)</f>
        <v>0</v>
      </c>
      <c r="G32" s="81">
        <f>IF(AND(EXACT(D32,"CPS_5m"),EXACT(E32,"Win")),'Input Data'!G2,0)+IF(AND(EXACT(D32,"CPS_5m"),EXACT(E32,"Loss")),'Input Data'!G3,0)+IF(AND(EXACT(D32,"CPS_60s"),EXACT(E32,"Win")),'Input Data'!F2,0)+IF(AND(EXACT(D32,"CPS_60s"),EXACT(E32,"Loss")),'Input Data'!F3,0)</f>
        <v>0</v>
      </c>
    </row>
    <row r="33" spans="2:7" ht="15.75">
      <c r="B33" s="58"/>
      <c r="C33" s="58"/>
      <c r="D33" s="58"/>
      <c r="E33" s="27"/>
      <c r="F33" s="167">
        <f>IF(AND(EXACT(D33,"CPS_5m"),EXACT(E33,"Win")),'Input Data'!E2,0)+IF(AND(EXACT(D33,"CPS_5m"),EXACT(E33,"Loss")),'Input Data'!E3,0)+IF(AND(EXACT(D33,"CPS_60s"),EXACT(E33,"Win")),'Input Data'!D2,0)+IF(AND(EXACT(D33,"CPS_60s"),EXACT(E33,"Loss")),'Input Data'!D3,0)</f>
        <v>0</v>
      </c>
      <c r="G33" s="81">
        <f>IF(AND(EXACT(D33,"CPS_5m"),EXACT(E33,"Win")),'Input Data'!G2,0)+IF(AND(EXACT(D33,"CPS_5m"),EXACT(E33,"Loss")),'Input Data'!G3,0)+IF(AND(EXACT(D33,"CPS_60s"),EXACT(E33,"Win")),'Input Data'!F2,0)+IF(AND(EXACT(D33,"CPS_60s"),EXACT(E33,"Loss")),'Input Data'!F3,0)</f>
        <v>0</v>
      </c>
    </row>
    <row r="34" spans="2:7" ht="15.75">
      <c r="B34" s="58"/>
      <c r="C34" s="58"/>
      <c r="D34" s="58"/>
      <c r="E34" s="27"/>
      <c r="F34" s="167">
        <f>IF(AND(EXACT(D34,"CPS_5m"),EXACT(E34,"Win")),'Input Data'!E2,0)+IF(AND(EXACT(D34,"CPS_5m"),EXACT(E34,"Loss")),'Input Data'!E3,0)+IF(AND(EXACT(D34,"CPS_60s"),EXACT(E34,"Win")),'Input Data'!D2,0)+IF(AND(EXACT(D34,"CPS_60s"),EXACT(E34,"Loss")),'Input Data'!D3,0)</f>
        <v>0</v>
      </c>
      <c r="G34" s="81">
        <f>IF(AND(EXACT(D34,"CPS_5m"),EXACT(E34,"Win")),'Input Data'!G2,0)+IF(AND(EXACT(D34,"CPS_5m"),EXACT(E34,"Loss")),'Input Data'!G3,0)+IF(AND(EXACT(D34,"CPS_60s"),EXACT(E34,"Win")),'Input Data'!F2,0)+IF(AND(EXACT(D34,"CPS_60s"),EXACT(E34,"Loss")),'Input Data'!F3,0)</f>
        <v>0</v>
      </c>
    </row>
    <row r="35" spans="2:7" ht="15.75">
      <c r="B35" s="58"/>
      <c r="C35" s="58"/>
      <c r="D35" s="58"/>
      <c r="E35" s="27"/>
      <c r="F35" s="167">
        <f>IF(AND(EXACT(D35,"CPS_5m"),EXACT(E35,"Win")),'Input Data'!E2,0)+IF(AND(EXACT(D35,"CPS_5m"),EXACT(E35,"Loss")),'Input Data'!E3,0)+IF(AND(EXACT(D35,"CPS_60s"),EXACT(E35,"Win")),'Input Data'!D2,0)+IF(AND(EXACT(D35,"CPS_60s"),EXACT(E35,"Loss")),'Input Data'!D3,0)</f>
        <v>0</v>
      </c>
      <c r="G35" s="81">
        <f>IF(AND(EXACT(D35,"CPS_5m"),EXACT(E35,"Win")),'Input Data'!G2,0)+IF(AND(EXACT(D35,"CPS_5m"),EXACT(E35,"Loss")),'Input Data'!G3,0)+IF(AND(EXACT(D35,"CPS_60s"),EXACT(E35,"Win")),'Input Data'!F2,0)+IF(AND(EXACT(D35,"CPS_60s"),EXACT(E35,"Loss")),'Input Data'!F3,0)</f>
        <v>0</v>
      </c>
    </row>
    <row r="36" spans="2:7" ht="15.75">
      <c r="B36" s="58"/>
      <c r="C36" s="58"/>
      <c r="D36" s="58"/>
      <c r="E36" s="27"/>
      <c r="F36" s="167">
        <f>IF(AND(EXACT(D36,"CPS_5m"),EXACT(E36,"Win")),'Input Data'!E2,0)+IF(AND(EXACT(D36,"CPS_5m"),EXACT(E36,"Loss")),'Input Data'!E3,0)+IF(AND(EXACT(D36,"CPS_60s"),EXACT(E36,"Win")),'Input Data'!D2,0)+IF(AND(EXACT(D36,"CPS_60s"),EXACT(E36,"Loss")),'Input Data'!D3,0)</f>
        <v>0</v>
      </c>
      <c r="G36" s="81">
        <f>IF(AND(EXACT(D36,"CPS_5m"),EXACT(E36,"Win")),'Input Data'!G2,0)+IF(AND(EXACT(D36,"CPS_5m"),EXACT(E36,"Loss")),'Input Data'!G3,0)+IF(AND(EXACT(D36,"CPS_60s"),EXACT(E36,"Win")),'Input Data'!F2,0)+IF(AND(EXACT(D36,"CPS_60s"),EXACT(E36,"Loss")),'Input Data'!F3,0)</f>
        <v>0</v>
      </c>
    </row>
    <row r="37" spans="2:7" ht="15.75">
      <c r="B37" s="58"/>
      <c r="C37" s="25"/>
      <c r="D37" s="25"/>
      <c r="E37" s="27"/>
      <c r="F37" s="167">
        <f>IF(AND(EXACT(D37,"CPS_5m"),EXACT(E37,"Win")),'Input Data'!E2,0)+IF(AND(EXACT(D37,"CPS_5m"),EXACT(E37,"Loss")),'Input Data'!E3,0)+IF(AND(EXACT(D37,"CPS_60s"),EXACT(E37,"Win")),'Input Data'!D2,0)+IF(AND(EXACT(D37,"CPS_60s"),EXACT(E37,"Loss")),'Input Data'!D3,0)</f>
        <v>0</v>
      </c>
      <c r="G37" s="81">
        <f>IF(AND(EXACT(D37,"CPS_5m"),EXACT(E37,"Win")),'Input Data'!G2,0)+IF(AND(EXACT(D37,"CPS_5m"),EXACT(E37,"Loss")),'Input Data'!G3,0)+IF(AND(EXACT(D37,"CPS_60s"),EXACT(E37,"Win")),'Input Data'!F2,0)+IF(AND(EXACT(D37,"CPS_60s"),EXACT(E37,"Loss")),'Input Data'!F3,0)</f>
        <v>0</v>
      </c>
    </row>
    <row r="38" spans="2:7" ht="15.75">
      <c r="B38" s="58"/>
      <c r="C38" s="25"/>
      <c r="D38" s="25"/>
      <c r="E38" s="27"/>
      <c r="F38" s="167">
        <f>IF(AND(EXACT(D38,"CPS_5m"),EXACT(E38,"Win")),'Input Data'!E2,0)+IF(AND(EXACT(D38,"CPS_5m"),EXACT(E38,"Loss")),'Input Data'!E3,0)+IF(AND(EXACT(D38,"CPS_60s"),EXACT(E38,"Win")),'Input Data'!D2,0)+IF(AND(EXACT(D38,"CPS_60s"),EXACT(E38,"Loss")),'Input Data'!D3,0)</f>
        <v>0</v>
      </c>
      <c r="G38" s="81">
        <f>IF(AND(EXACT(D38,"CPS_5m"),EXACT(E38,"Win")),'Input Data'!G2,0)+IF(AND(EXACT(D38,"CPS_5m"),EXACT(E38,"Loss")),'Input Data'!G3,0)+IF(AND(EXACT(D38,"CPS_60s"),EXACT(E38,"Win")),'Input Data'!F2,0)+IF(AND(EXACT(D38,"CPS_60s"),EXACT(E38,"Loss")),'Input Data'!F3,0)</f>
        <v>0</v>
      </c>
    </row>
    <row r="39" spans="2:7" ht="15.75">
      <c r="B39" s="58"/>
      <c r="C39" s="25"/>
      <c r="D39" s="25"/>
      <c r="E39" s="27"/>
      <c r="F39" s="167">
        <f>IF(AND(EXACT(D39,"CPS_5m"),EXACT(E39,"Win")),'Input Data'!E2,0)+IF(AND(EXACT(D39,"CPS_5m"),EXACT(E39,"Loss")),'Input Data'!E3,0)+IF(AND(EXACT(D39,"CPS_60s"),EXACT(E39,"Win")),'Input Data'!D2,0)+IF(AND(EXACT(D39,"CPS_60s"),EXACT(E39,"Loss")),'Input Data'!D3,0)</f>
        <v>0</v>
      </c>
      <c r="G39" s="81">
        <f>IF(AND(EXACT(D39,"CPS_5m"),EXACT(E39,"Win")),'Input Data'!G2,0)+IF(AND(EXACT(D39,"CPS_5m"),EXACT(E39,"Loss")),'Input Data'!G3,0)+IF(AND(EXACT(D39,"CPS_60s"),EXACT(E39,"Win")),'Input Data'!F2,0)+IF(AND(EXACT(D39,"CPS_60s"),EXACT(E39,"Loss")),'Input Data'!F3,0)</f>
        <v>0</v>
      </c>
    </row>
    <row r="40" spans="2:7" ht="15.75">
      <c r="B40" s="58"/>
      <c r="C40" s="25"/>
      <c r="D40" s="25"/>
      <c r="E40" s="27"/>
      <c r="F40" s="167">
        <f>IF(AND(EXACT(D40,"CPS_5m"),EXACT(E40,"Win")),'Input Data'!E2,0)+IF(AND(EXACT(D40,"CPS_5m"),EXACT(E40,"Loss")),'Input Data'!E3,0)+IF(AND(EXACT(D40,"CPS_60s"),EXACT(E40,"Win")),'Input Data'!D2,0)+IF(AND(EXACT(D40,"CPS_60s"),EXACT(E40,"Loss")),'Input Data'!D3,0)</f>
        <v>0</v>
      </c>
      <c r="G40" s="81">
        <f>IF(AND(EXACT(D40,"CPS_5m"),EXACT(E40,"Win")),'Input Data'!G2,0)+IF(AND(EXACT(D40,"CPS_5m"),EXACT(E40,"Loss")),'Input Data'!G3,0)+IF(AND(EXACT(D40,"CPS_60s"),EXACT(E40,"Win")),'Input Data'!F2,0)+IF(AND(EXACT(D40,"CPS_60s"),EXACT(E40,"Loss")),'Input Data'!F3,0)</f>
        <v>0</v>
      </c>
    </row>
    <row r="41" spans="2:7" ht="15.75">
      <c r="B41" s="56"/>
      <c r="C41" s="25"/>
      <c r="D41" s="25"/>
      <c r="E41" s="27"/>
      <c r="F41" s="167">
        <f>IF(AND(EXACT(D41,"CPS_5m"),EXACT(E41,"Win")),'Input Data'!E2,0)+IF(AND(EXACT(D41,"CPS_5m"),EXACT(E41,"Loss")),'Input Data'!E3,0)+IF(AND(EXACT(D41,"CPS_60s"),EXACT(E41,"Win")),'Input Data'!D2,0)+IF(AND(EXACT(D41,"CPS_60s"),EXACT(E41,"Loss")),'Input Data'!D3,0)</f>
        <v>0</v>
      </c>
      <c r="G41" s="81">
        <f>IF(AND(EXACT(D41,"CPS_5m"),EXACT(E41,"Win")),'Input Data'!G2,0)+IF(AND(EXACT(D41,"CPS_5m"),EXACT(E41,"Loss")),'Input Data'!G3,0)+IF(AND(EXACT(D41,"CPS_60s"),EXACT(E41,"Win")),'Input Data'!F2,0)+IF(AND(EXACT(D41,"CPS_60s"),EXACT(E41,"Loss")),'Input Data'!F3,0)</f>
        <v>0</v>
      </c>
    </row>
    <row r="42" spans="2:7" ht="15.75">
      <c r="B42" s="58"/>
      <c r="C42" s="25"/>
      <c r="D42" s="25"/>
      <c r="E42" s="27"/>
      <c r="F42" s="167">
        <f>IF(AND(EXACT(D42,"CPS_5m"),EXACT(E42,"Win")),'Input Data'!E2,0)+IF(AND(EXACT(D42,"CPS_5m"),EXACT(E42,"Loss")),'Input Data'!E3,0)+IF(AND(EXACT(D42,"CPS_60s"),EXACT(E42,"Win")),'Input Data'!D2,0)+IF(AND(EXACT(D42,"CPS_60s"),EXACT(E42,"Loss")),'Input Data'!D3,0)</f>
        <v>0</v>
      </c>
      <c r="G42" s="81">
        <f>IF(AND(EXACT(D42,"CPS_5m"),EXACT(E42,"Win")),'Input Data'!G2,0)+IF(AND(EXACT(D42,"CPS_5m"),EXACT(E42,"Loss")),'Input Data'!G3,0)+IF(AND(EXACT(D42,"CPS_60s"),EXACT(E42,"Win")),'Input Data'!F2,0)+IF(AND(EXACT(D42,"CPS_60s"),EXACT(E42,"Loss")),'Input Data'!F3,0)</f>
        <v>0</v>
      </c>
    </row>
    <row r="43" spans="2:7" ht="15.75">
      <c r="B43" s="56"/>
      <c r="C43" s="25"/>
      <c r="D43" s="25"/>
      <c r="E43" s="27"/>
      <c r="F43" s="167">
        <f>IF(AND(EXACT(D43,"CPS_5m"),EXACT(E43,"Win")),'Input Data'!E2,0)+IF(AND(EXACT(D43,"CPS_5m"),EXACT(E43,"Loss")),'Input Data'!E3,0)+IF(AND(EXACT(D43,"CPS_60s"),EXACT(E43,"Win")),'Input Data'!D2,0)+IF(AND(EXACT(D43,"CPS_60s"),EXACT(E43,"Loss")),'Input Data'!D3,0)</f>
        <v>0</v>
      </c>
      <c r="G43" s="81">
        <f>IF(AND(EXACT(D43,"CPS_5m"),EXACT(E43,"Win")),'Input Data'!G2,0)+IF(AND(EXACT(D43,"CPS_5m"),EXACT(E43,"Loss")),'Input Data'!G3,0)+IF(AND(EXACT(D43,"CPS_60s"),EXACT(E43,"Win")),'Input Data'!F2,0)+IF(AND(EXACT(D43,"CPS_60s"),EXACT(E43,"Loss")),'Input Data'!F3,0)</f>
        <v>0</v>
      </c>
    </row>
    <row r="44" spans="2:7" ht="15.75">
      <c r="B44" s="58"/>
      <c r="C44" s="25"/>
      <c r="D44" s="25"/>
      <c r="E44" s="27"/>
      <c r="F44" s="167">
        <f>IF(AND(EXACT(D44,"CPS_5m"),EXACT(E44,"Win")),'Input Data'!E2,0)+IF(AND(EXACT(D44,"CPS_5m"),EXACT(E44,"Loss")),'Input Data'!E3,0)+IF(AND(EXACT(D44,"CPS_60s"),EXACT(E44,"Win")),'Input Data'!D2,0)+IF(AND(EXACT(D44,"CPS_60s"),EXACT(E44,"Loss")),'Input Data'!D3,0)</f>
        <v>0</v>
      </c>
      <c r="G44" s="81">
        <f>IF(AND(EXACT(D44,"CPS_5m"),EXACT(E44,"Win")),'Input Data'!G2,0)+IF(AND(EXACT(D44,"CPS_5m"),EXACT(E44,"Loss")),'Input Data'!G3,0)+IF(AND(EXACT(D44,"CPS_60s"),EXACT(E44,"Win")),'Input Data'!F2,0)+IF(AND(EXACT(D44,"CPS_60s"),EXACT(E44,"Loss")),'Input Data'!F3,0)</f>
        <v>0</v>
      </c>
    </row>
    <row r="45" spans="2:7" ht="15.75">
      <c r="B45" s="58"/>
      <c r="C45" s="25"/>
      <c r="D45" s="25"/>
      <c r="E45" s="27"/>
      <c r="F45" s="167">
        <f>IF(AND(EXACT(D45,"CPS_5m"),EXACT(E45,"Win")),'Input Data'!E2,0)+IF(AND(EXACT(D45,"CPS_5m"),EXACT(E45,"Loss")),'Input Data'!E3,0)+IF(AND(EXACT(D45,"CPS_60s"),EXACT(E45,"Win")),'Input Data'!D2,0)+IF(AND(EXACT(D45,"CPS_60s"),EXACT(E45,"Loss")),'Input Data'!D3,0)</f>
        <v>0</v>
      </c>
      <c r="G45" s="81">
        <f>IF(AND(EXACT(D45,"CPS_5m"),EXACT(E45,"Win")),'Input Data'!G2,0)+IF(AND(EXACT(D45,"CPS_5m"),EXACT(E45,"Loss")),'Input Data'!G3,0)+IF(AND(EXACT(D45,"CPS_60s"),EXACT(E45,"Win")),'Input Data'!F2,0)+IF(AND(EXACT(D45,"CPS_60s"),EXACT(E45,"Loss")),'Input Data'!F3,0)</f>
        <v>0</v>
      </c>
    </row>
    <row r="46" spans="2:7" ht="15.75">
      <c r="B46" s="56"/>
      <c r="C46" s="25"/>
      <c r="D46" s="25"/>
      <c r="E46" s="27"/>
      <c r="F46" s="167">
        <f>IF(AND(EXACT(D46,"CPS_5m"),EXACT(E46,"Win")),'Input Data'!E2,0)+IF(AND(EXACT(D46,"CPS_5m"),EXACT(E46,"Loss")),'Input Data'!E3,0)+IF(AND(EXACT(D46,"CPS_60s"),EXACT(E46,"Win")),'Input Data'!D2,0)+IF(AND(EXACT(D46,"CPS_60s"),EXACT(E46,"Loss")),'Input Data'!D3,0)</f>
        <v>0</v>
      </c>
      <c r="G46" s="81">
        <f>IF(AND(EXACT(D46,"CPS_5m"),EXACT(E46,"Win")),'Input Data'!G2,0)+IF(AND(EXACT(D46,"CPS_5m"),EXACT(E46,"Loss")),'Input Data'!G3,0)+IF(AND(EXACT(D46,"CPS_60s"),EXACT(E46,"Win")),'Input Data'!F2,0)+IF(AND(EXACT(D46,"CPS_60s"),EXACT(E46,"Loss")),'Input Data'!F3,0)</f>
        <v>0</v>
      </c>
    </row>
    <row r="47" spans="2:7" ht="15.75">
      <c r="B47" s="56"/>
      <c r="C47" s="25"/>
      <c r="D47" s="25"/>
      <c r="E47" s="27"/>
      <c r="F47" s="167">
        <f>IF(AND(EXACT(D47,"CPS_5m"),EXACT(E47,"Win")),'Input Data'!E2,0)+IF(AND(EXACT(D47,"CPS_5m"),EXACT(E47,"Loss")),'Input Data'!E3,0)+IF(AND(EXACT(D47,"CPS_60s"),EXACT(E47,"Win")),'Input Data'!D2,0)+IF(AND(EXACT(D47,"CPS_60s"),EXACT(E47,"Loss")),'Input Data'!D3,0)</f>
        <v>0</v>
      </c>
      <c r="G47" s="81">
        <f>IF(AND(EXACT(D47,"CPS_5m"),EXACT(E47,"Win")),'Input Data'!G2,0)+IF(AND(EXACT(D47,"CPS_5m"),EXACT(E47,"Loss")),'Input Data'!G3,0)+IF(AND(EXACT(D47,"CPS_60s"),EXACT(E47,"Win")),'Input Data'!F2,0)+IF(AND(EXACT(D47,"CPS_60s"),EXACT(E47,"Loss")),'Input Data'!F3,0)</f>
        <v>0</v>
      </c>
    </row>
    <row r="48" spans="2:7" ht="15.75">
      <c r="B48" s="56"/>
      <c r="C48" s="25"/>
      <c r="D48" s="25"/>
      <c r="E48" s="27"/>
      <c r="F48" s="167">
        <f>IF(AND(EXACT(D48,"CPS_5m"),EXACT(E48,"Win")),'Input Data'!E2,0)+IF(AND(EXACT(D48,"CPS_5m"),EXACT(E48,"Loss")),'Input Data'!E3,0)+IF(AND(EXACT(D48,"CPS_60s"),EXACT(E48,"Win")),'Input Data'!D2,0)+IF(AND(EXACT(D48,"CPS_60s"),EXACT(E48,"Loss")),'Input Data'!D3,0)</f>
        <v>0</v>
      </c>
      <c r="G48" s="81">
        <f>IF(AND(EXACT(D48,"CPS_5m"),EXACT(E48,"Win")),'Input Data'!G2,0)+IF(AND(EXACT(D48,"CPS_5m"),EXACT(E48,"Loss")),'Input Data'!G3,0)+IF(AND(EXACT(D48,"CPS_60s"),EXACT(E48,"Win")),'Input Data'!F2,0)+IF(AND(EXACT(D48,"CPS_60s"),EXACT(E48,"Loss")),'Input Data'!F3,0)</f>
        <v>0</v>
      </c>
    </row>
    <row r="49" spans="2:7" ht="15.75">
      <c r="B49" s="56"/>
      <c r="C49" s="25"/>
      <c r="D49" s="25"/>
      <c r="E49" s="27"/>
      <c r="F49" s="167">
        <f>IF(AND(EXACT(D49,"CPS_5m"),EXACT(E49,"Win")),'Input Data'!E2,0)+IF(AND(EXACT(D49,"CPS_5m"),EXACT(E49,"Loss")),'Input Data'!E3,0)+IF(AND(EXACT(D49,"CPS_60s"),EXACT(E49,"Win")),'Input Data'!D2,0)+IF(AND(EXACT(D49,"CPS_60s"),EXACT(E49,"Loss")),'Input Data'!D3,0)</f>
        <v>0</v>
      </c>
      <c r="G49" s="81">
        <f>IF(AND(EXACT(D49,"CPS_5m"),EXACT(E49,"Win")),'Input Data'!G2,0)+IF(AND(EXACT(D49,"CPS_5m"),EXACT(E49,"Loss")),'Input Data'!G3,0)+IF(AND(EXACT(D49,"CPS_60s"),EXACT(E49,"Win")),'Input Data'!F2,0)+IF(AND(EXACT(D49,"CPS_60s"),EXACT(E49,"Loss")),'Input Data'!F3,0)</f>
        <v>0</v>
      </c>
    </row>
    <row r="50" spans="2:7" ht="15.75">
      <c r="B50" s="56"/>
      <c r="C50" s="25"/>
      <c r="D50" s="25"/>
      <c r="E50" s="27"/>
      <c r="F50" s="167">
        <f>IF(AND(EXACT(D50,"CPS_5m"),EXACT(E50,"Win")),'Input Data'!E2,0)+IF(AND(EXACT(D50,"CPS_5m"),EXACT(E50,"Loss")),'Input Data'!E3,0)+IF(AND(EXACT(D50,"CPS_60s"),EXACT(E50,"Win")),'Input Data'!D2,0)+IF(AND(EXACT(D50,"CPS_60s"),EXACT(E50,"Loss")),'Input Data'!D3,0)</f>
        <v>0</v>
      </c>
      <c r="G50" s="81">
        <f>IF(AND(EXACT(D50,"CPS_5m"),EXACT(E50,"Win")),'Input Data'!G2,0)+IF(AND(EXACT(D50,"CPS_5m"),EXACT(E50,"Loss")),'Input Data'!G3,0)+IF(AND(EXACT(D50,"CPS_60s"),EXACT(E50,"Win")),'Input Data'!F2,0)+IF(AND(EXACT(D50,"CPS_60s"),EXACT(E50,"Loss")),'Input Data'!F3,0)</f>
        <v>0</v>
      </c>
    </row>
    <row r="51" spans="2:7" ht="15.75">
      <c r="B51" s="56"/>
      <c r="C51" s="25"/>
      <c r="D51" s="25"/>
      <c r="E51" s="27"/>
      <c r="F51" s="167">
        <f>IF(AND(EXACT(D51,"CPS_5m"),EXACT(E51,"Win")),'Input Data'!E2,0)+IF(AND(EXACT(D51,"CPS_5m"),EXACT(E51,"Loss")),'Input Data'!E3,0)+IF(AND(EXACT(D51,"CPS_60s"),EXACT(E51,"Win")),'Input Data'!D2,0)+IF(AND(EXACT(D51,"CPS_60s"),EXACT(E51,"Loss")),'Input Data'!D3,0)</f>
        <v>0</v>
      </c>
      <c r="G51" s="81">
        <f>IF(AND(EXACT(D51,"CPS_5m"),EXACT(E51,"Win")),'Input Data'!G2,0)+IF(AND(EXACT(D51,"CPS_5m"),EXACT(E51,"Loss")),'Input Data'!G3,0)+IF(AND(EXACT(D51,"CPS_60s"),EXACT(E51,"Win")),'Input Data'!F2,0)+IF(AND(EXACT(D51,"CPS_60s"),EXACT(E51,"Loss")),'Input Data'!F3,0)</f>
        <v>0</v>
      </c>
    </row>
    <row r="52" spans="2:7" ht="15.75">
      <c r="B52" s="56"/>
      <c r="C52" s="25"/>
      <c r="D52" s="25"/>
      <c r="E52" s="27"/>
      <c r="F52" s="167">
        <f>IF(AND(EXACT(D52,"CPS_5m"),EXACT(E52,"Win")),'Input Data'!E2,0)+IF(AND(EXACT(D52,"CPS_5m"),EXACT(E52,"Loss")),'Input Data'!E3,0)+IF(AND(EXACT(D52,"CPS_60s"),EXACT(E52,"Win")),'Input Data'!D2,0)+IF(AND(EXACT(D52,"CPS_60s"),EXACT(E52,"Loss")),'Input Data'!D3,0)</f>
        <v>0</v>
      </c>
      <c r="G52" s="81">
        <f>IF(AND(EXACT(D52,"CPS_5m"),EXACT(E52,"Win")),'Input Data'!G2,0)+IF(AND(EXACT(D52,"CPS_5m"),EXACT(E52,"Loss")),'Input Data'!G3,0)+IF(AND(EXACT(D52,"CPS_60s"),EXACT(E52,"Win")),'Input Data'!F2,0)+IF(AND(EXACT(D52,"CPS_60s"),EXACT(E52,"Loss")),'Input Data'!F3,0)</f>
        <v>0</v>
      </c>
    </row>
    <row r="53" spans="2:7" ht="15.75">
      <c r="B53" s="56"/>
      <c r="C53" s="25"/>
      <c r="D53" s="25"/>
      <c r="E53" s="27"/>
      <c r="F53" s="167">
        <f>IF(AND(EXACT(D53,"CPS_5m"),EXACT(E53,"Win")),'Input Data'!E2,0)+IF(AND(EXACT(D53,"CPS_5m"),EXACT(E53,"Loss")),'Input Data'!E3,0)+IF(AND(EXACT(D53,"CPS_60s"),EXACT(E53,"Win")),'Input Data'!D2,0)+IF(AND(EXACT(D53,"CPS_60s"),EXACT(E53,"Loss")),'Input Data'!D3,0)</f>
        <v>0</v>
      </c>
      <c r="G53" s="81">
        <f>IF(AND(EXACT(D53,"CPS_5m"),EXACT(E53,"Win")),'Input Data'!G2,0)+IF(AND(EXACT(D53,"CPS_5m"),EXACT(E53,"Loss")),'Input Data'!G3,0)+IF(AND(EXACT(D53,"CPS_60s"),EXACT(E53,"Win")),'Input Data'!F2,0)+IF(AND(EXACT(D53,"CPS_60s"),EXACT(E53,"Loss")),'Input Data'!F3,0)</f>
        <v>0</v>
      </c>
    </row>
    <row r="54" spans="2:7" ht="15.75">
      <c r="B54" s="56"/>
      <c r="C54" s="25"/>
      <c r="D54" s="25"/>
      <c r="E54" s="27"/>
      <c r="F54" s="167">
        <f>IF(AND(EXACT(D54,"CPS_5m"),EXACT(E54,"Win")),'Input Data'!E2,0)+IF(AND(EXACT(D54,"CPS_5m"),EXACT(E54,"Loss")),'Input Data'!E3,0)+IF(AND(EXACT(D54,"CPS_60s"),EXACT(E54,"Win")),'Input Data'!D2,0)+IF(AND(EXACT(D54,"CPS_60s"),EXACT(E54,"Loss")),'Input Data'!D3,0)</f>
        <v>0</v>
      </c>
      <c r="G54" s="81">
        <f>IF(AND(EXACT(D54,"CPS_5m"),EXACT(E54,"Win")),'Input Data'!G2,0)+IF(AND(EXACT(D54,"CPS_5m"),EXACT(E54,"Loss")),'Input Data'!G3,0)+IF(AND(EXACT(D54,"CPS_60s"),EXACT(E54,"Win")),'Input Data'!F2,0)+IF(AND(EXACT(D54,"CPS_60s"),EXACT(E54,"Loss")),'Input Data'!F3,0)</f>
        <v>0</v>
      </c>
    </row>
    <row r="55" spans="2:7" ht="15.75">
      <c r="B55" s="56"/>
      <c r="C55" s="25"/>
      <c r="D55" s="25"/>
      <c r="E55" s="27"/>
      <c r="F55" s="167">
        <f>IF(AND(EXACT(D55,"CPS_5m"),EXACT(E55,"Win")),'Input Data'!E2,0)+IF(AND(EXACT(D55,"CPS_5m"),EXACT(E55,"Loss")),'Input Data'!E3,0)+IF(AND(EXACT(D55,"CPS_60s"),EXACT(E55,"Win")),'Input Data'!D2,0)+IF(AND(EXACT(D55,"CPS_60s"),EXACT(E55,"Loss")),'Input Data'!D3,0)</f>
        <v>0</v>
      </c>
      <c r="G55" s="81">
        <f>IF(AND(EXACT(D55,"CPS_5m"),EXACT(E55,"Win")),'Input Data'!G2,0)+IF(AND(EXACT(D55,"CPS_5m"),EXACT(E55,"Loss")),'Input Data'!G3,0)+IF(AND(EXACT(D55,"CPS_60s"),EXACT(E55,"Win")),'Input Data'!F2,0)+IF(AND(EXACT(D55,"CPS_60s"),EXACT(E55,"Loss")),'Input Data'!F3,0)</f>
        <v>0</v>
      </c>
    </row>
    <row r="56" spans="2:7" ht="15.75">
      <c r="B56" s="56"/>
      <c r="C56" s="25"/>
      <c r="D56" s="25"/>
      <c r="E56" s="27"/>
      <c r="F56" s="167">
        <f>IF(AND(EXACT(D56,"CPS_5m"),EXACT(E56,"Win")),'Input Data'!E2,0)+IF(AND(EXACT(D56,"CPS_5m"),EXACT(E56,"Loss")),'Input Data'!E3,0)+IF(AND(EXACT(D56,"CPS_60s"),EXACT(E56,"Win")),'Input Data'!D2,0)+IF(AND(EXACT(D56,"CPS_60s"),EXACT(E56,"Loss")),'Input Data'!D3,0)</f>
        <v>0</v>
      </c>
      <c r="G56" s="81">
        <f>IF(AND(EXACT(D56,"CPS_5m"),EXACT(E56,"Win")),'Input Data'!G2,0)+IF(AND(EXACT(D56,"CPS_5m"),EXACT(E56,"Loss")),'Input Data'!G3,0)+IF(AND(EXACT(D56,"CPS_60s"),EXACT(E56,"Win")),'Input Data'!F2,0)+IF(AND(EXACT(D56,"CPS_60s"),EXACT(E56,"Loss")),'Input Data'!F3,0)</f>
        <v>0</v>
      </c>
    </row>
    <row r="57" spans="2:7" ht="15.75">
      <c r="B57" s="56"/>
      <c r="C57" s="25"/>
      <c r="D57" s="25"/>
      <c r="E57" s="27"/>
      <c r="F57" s="167">
        <f>IF(AND(EXACT(D57,"CPS_5m"),EXACT(E57,"Win")),'Input Data'!E2,0)+IF(AND(EXACT(D57,"CPS_5m"),EXACT(E57,"Loss")),'Input Data'!E3,0)+IF(AND(EXACT(D57,"CPS_60s"),EXACT(E57,"Win")),'Input Data'!D2,0)+IF(AND(EXACT(D57,"CPS_60s"),EXACT(E57,"Loss")),'Input Data'!D3,0)</f>
        <v>0</v>
      </c>
      <c r="G57" s="81">
        <f>IF(AND(EXACT(D57,"CPS_5m"),EXACT(E57,"Win")),'Input Data'!G2,0)+IF(AND(EXACT(D57,"CPS_5m"),EXACT(E57,"Loss")),'Input Data'!G3,0)+IF(AND(EXACT(D57,"CPS_60s"),EXACT(E57,"Win")),'Input Data'!F2,0)+IF(AND(EXACT(D57,"CPS_60s"),EXACT(E57,"Loss")),'Input Data'!F3,0)</f>
        <v>0</v>
      </c>
    </row>
    <row r="58" spans="2:7" ht="15.75">
      <c r="B58" s="56"/>
      <c r="C58" s="25"/>
      <c r="D58" s="25"/>
      <c r="E58" s="27"/>
      <c r="F58" s="167">
        <f>IF(AND(EXACT(D58,"CPS_5m"),EXACT(E58,"Win")),'Input Data'!E2,0)+IF(AND(EXACT(D58,"CPS_5m"),EXACT(E58,"Loss")),'Input Data'!E3,0)+IF(AND(EXACT(D58,"CPS_60s"),EXACT(E58,"Win")),'Input Data'!D2,0)+IF(AND(EXACT(D58,"CPS_60s"),EXACT(E58,"Loss")),'Input Data'!D3,0)</f>
        <v>0</v>
      </c>
      <c r="G58" s="81">
        <f>IF(AND(EXACT(D58,"CPS_5m"),EXACT(E58,"Win")),'Input Data'!G2,0)+IF(AND(EXACT(D58,"CPS_5m"),EXACT(E58,"Loss")),'Input Data'!G3,0)+IF(AND(EXACT(D58,"CPS_60s"),EXACT(E58,"Win")),'Input Data'!F2,0)+IF(AND(EXACT(D58,"CPS_60s"),EXACT(E58,"Loss")),'Input Data'!F3,0)</f>
        <v>0</v>
      </c>
    </row>
    <row r="59" spans="2:7" ht="15.75">
      <c r="B59" s="56"/>
      <c r="C59" s="25"/>
      <c r="D59" s="25"/>
      <c r="E59" s="27"/>
      <c r="F59" s="167">
        <f>IF(AND(EXACT(D59,"CPS_5m"),EXACT(E59,"Win")),'Input Data'!E2,0)+IF(AND(EXACT(D59,"CPS_5m"),EXACT(E59,"Loss")),'Input Data'!E3,0)+IF(AND(EXACT(D59,"CPS_60s"),EXACT(E59,"Win")),'Input Data'!D2,0)+IF(AND(EXACT(D59,"CPS_60s"),EXACT(E59,"Loss")),'Input Data'!D3,0)</f>
        <v>0</v>
      </c>
      <c r="G59" s="81">
        <f>IF(AND(EXACT(D59,"CPS_5m"),EXACT(E59,"Win")),'Input Data'!G2,0)+IF(AND(EXACT(D59,"CPS_5m"),EXACT(E59,"Loss")),'Input Data'!G3,0)+IF(AND(EXACT(D59,"CPS_60s"),EXACT(E59,"Win")),'Input Data'!F2,0)+IF(AND(EXACT(D59,"CPS_60s"),EXACT(E59,"Loss")),'Input Data'!F3,0)</f>
        <v>0</v>
      </c>
    </row>
    <row r="60" spans="2:7" ht="15.75">
      <c r="B60" s="56"/>
      <c r="C60" s="25"/>
      <c r="D60" s="25"/>
      <c r="E60" s="27"/>
      <c r="F60" s="167">
        <f>IF(AND(EXACT(D60,"CPS_5m"),EXACT(E60,"Win")),'Input Data'!E2,0)+IF(AND(EXACT(D60,"CPS_5m"),EXACT(E60,"Loss")),'Input Data'!E3,0)+IF(AND(EXACT(D60,"CPS_60s"),EXACT(E60,"Win")),'Input Data'!D2,0)+IF(AND(EXACT(D60,"CPS_60s"),EXACT(E60,"Loss")),'Input Data'!D3,0)</f>
        <v>0</v>
      </c>
      <c r="G60" s="81">
        <f>IF(AND(EXACT(D60,"CPS_5m"),EXACT(E60,"Win")),'Input Data'!G2,0)+IF(AND(EXACT(D60,"CPS_5m"),EXACT(E60,"Loss")),'Input Data'!G3,0)+IF(AND(EXACT(D60,"CPS_60s"),EXACT(E60,"Win")),'Input Data'!F2,0)+IF(AND(EXACT(D60,"CPS_60s"),EXACT(E60,"Loss")),'Input Data'!F3,0)</f>
        <v>0</v>
      </c>
    </row>
    <row r="61" spans="2:7" ht="15.75">
      <c r="B61" s="56"/>
      <c r="C61" s="25"/>
      <c r="D61" s="25"/>
      <c r="E61" s="27"/>
      <c r="F61" s="167">
        <f>IF(AND(EXACT(D61,"CPS_5m"),EXACT(E61,"Win")),'Input Data'!E2,0)+IF(AND(EXACT(D61,"CPS_5m"),EXACT(E61,"Loss")),'Input Data'!E3,0)+IF(AND(EXACT(D61,"CPS_60s"),EXACT(E61,"Win")),'Input Data'!D2,0)+IF(AND(EXACT(D61,"CPS_60s"),EXACT(E61,"Loss")),'Input Data'!D3,0)</f>
        <v>0</v>
      </c>
      <c r="G61" s="81">
        <f>IF(AND(EXACT(D61,"CPS_5m"),EXACT(E61,"Win")),'Input Data'!G2,0)+IF(AND(EXACT(D61,"CPS_5m"),EXACT(E61,"Loss")),'Input Data'!G3,0)+IF(AND(EXACT(D61,"CPS_60s"),EXACT(E61,"Win")),'Input Data'!F2,0)+IF(AND(EXACT(D61,"CPS_60s"),EXACT(E61,"Loss")),'Input Data'!F3,0)</f>
        <v>0</v>
      </c>
    </row>
    <row r="62" spans="2:7" ht="15.75">
      <c r="B62" s="56"/>
      <c r="C62" s="25"/>
      <c r="D62" s="25"/>
      <c r="E62" s="27"/>
      <c r="F62" s="167">
        <f>IF(AND(EXACT(D62,"CPS_5m"),EXACT(E62,"Win")),'Input Data'!E2,0)+IF(AND(EXACT(D62,"CPS_5m"),EXACT(E62,"Loss")),'Input Data'!E3,0)+IF(AND(EXACT(D62,"CPS_60s"),EXACT(E62,"Win")),'Input Data'!D2,0)+IF(AND(EXACT(D62,"CPS_60s"),EXACT(E62,"Loss")),'Input Data'!D3,0)</f>
        <v>0</v>
      </c>
      <c r="G62" s="81">
        <f>IF(AND(EXACT(D62,"CPS_5m"),EXACT(E62,"Win")),'Input Data'!G2,0)+IF(AND(EXACT(D62,"CPS_5m"),EXACT(E62,"Loss")),'Input Data'!G3,0)+IF(AND(EXACT(D62,"CPS_60s"),EXACT(E62,"Win")),'Input Data'!F2,0)+IF(AND(EXACT(D62,"CPS_60s"),EXACT(E62,"Loss")),'Input Data'!F3,0)</f>
        <v>0</v>
      </c>
    </row>
    <row r="63" spans="2:7" ht="15.75">
      <c r="B63" s="56"/>
      <c r="C63" s="25"/>
      <c r="D63" s="25"/>
      <c r="E63" s="27"/>
      <c r="F63" s="167">
        <f>IF(AND(EXACT(D63,"CPS_5m"),EXACT(E63,"Win")),'Input Data'!E2,0)+IF(AND(EXACT(D63,"CPS_5m"),EXACT(E63,"Loss")),'Input Data'!E3,0)+IF(AND(EXACT(D63,"CPS_60s"),EXACT(E63,"Win")),'Input Data'!D2,0)+IF(AND(EXACT(D63,"CPS_60s"),EXACT(E63,"Loss")),'Input Data'!D3,0)</f>
        <v>0</v>
      </c>
      <c r="G63" s="81">
        <f>IF(AND(EXACT(D63,"CPS_5m"),EXACT(E63,"Win")),'Input Data'!G2,0)+IF(AND(EXACT(D63,"CPS_5m"),EXACT(E63,"Loss")),'Input Data'!G3,0)+IF(AND(EXACT(D63,"CPS_60s"),EXACT(E63,"Win")),'Input Data'!F2,0)+IF(AND(EXACT(D63,"CPS_60s"),EXACT(E63,"Loss")),'Input Data'!F3,0)</f>
        <v>0</v>
      </c>
    </row>
    <row r="64" spans="2:7" ht="15.75">
      <c r="B64" s="56"/>
      <c r="C64" s="25"/>
      <c r="D64" s="25"/>
      <c r="E64" s="27"/>
      <c r="F64" s="167">
        <f>IF(AND(EXACT(D64,"CPS_5m"),EXACT(E64,"Win")),'Input Data'!E2,0)+IF(AND(EXACT(D64,"CPS_5m"),EXACT(E64,"Loss")),'Input Data'!E3,0)+IF(AND(EXACT(D64,"CPS_60s"),EXACT(E64,"Win")),'Input Data'!D2,0)+IF(AND(EXACT(D64,"CPS_60s"),EXACT(E64,"Loss")),'Input Data'!D3,0)</f>
        <v>0</v>
      </c>
      <c r="G64" s="81">
        <f>IF(AND(EXACT(D64,"CPS_5m"),EXACT(E64,"Win")),'Input Data'!G2,0)+IF(AND(EXACT(D64,"CPS_5m"),EXACT(E64,"Loss")),'Input Data'!G3,0)+IF(AND(EXACT(D64,"CPS_60s"),EXACT(E64,"Win")),'Input Data'!F2,0)+IF(AND(EXACT(D64,"CPS_60s"),EXACT(E64,"Loss")),'Input Data'!F3,0)</f>
        <v>0</v>
      </c>
    </row>
    <row r="65" spans="2:7" ht="15.75">
      <c r="B65" s="56"/>
      <c r="C65" s="25"/>
      <c r="D65" s="25"/>
      <c r="E65" s="27"/>
      <c r="F65" s="167">
        <f>IF(AND(EXACT(D65,"CPS_5m"),EXACT(E65,"Win")),'Input Data'!E2,0)+IF(AND(EXACT(D65,"CPS_5m"),EXACT(E65,"Loss")),'Input Data'!E3,0)+IF(AND(EXACT(D65,"CPS_60s"),EXACT(E65,"Win")),'Input Data'!D2,0)+IF(AND(EXACT(D65,"CPS_60s"),EXACT(E65,"Loss")),'Input Data'!D3,0)</f>
        <v>0</v>
      </c>
      <c r="G65" s="81">
        <f>IF(AND(EXACT(D65,"CPS_5m"),EXACT(E65,"Win")),'Input Data'!G2,0)+IF(AND(EXACT(D65,"CPS_5m"),EXACT(E65,"Loss")),'Input Data'!G3,0)+IF(AND(EXACT(D65,"CPS_60s"),EXACT(E65,"Win")),'Input Data'!F2,0)+IF(AND(EXACT(D65,"CPS_60s"),EXACT(E65,"Loss")),'Input Data'!F3,0)</f>
        <v>0</v>
      </c>
    </row>
    <row r="66" spans="2:7" ht="15.75">
      <c r="B66" s="56"/>
      <c r="C66" s="25"/>
      <c r="D66" s="25"/>
      <c r="E66" s="27"/>
      <c r="F66" s="167">
        <f>IF(AND(EXACT(D66,"CPS_5m"),EXACT(E66,"Win")),'Input Data'!E2,0)+IF(AND(EXACT(D66,"CPS_5m"),EXACT(E66,"Loss")),'Input Data'!E3,0)+IF(AND(EXACT(D66,"CPS_60s"),EXACT(E66,"Win")),'Input Data'!D2,0)+IF(AND(EXACT(D66,"CPS_60s"),EXACT(E66,"Loss")),'Input Data'!D3,0)</f>
        <v>0</v>
      </c>
      <c r="G66" s="81">
        <f>IF(AND(EXACT(D66,"CPS_5m"),EXACT(E66,"Win")),'Input Data'!G2,0)+IF(AND(EXACT(D66,"CPS_5m"),EXACT(E66,"Loss")),'Input Data'!G3,0)+IF(AND(EXACT(D66,"CPS_60s"),EXACT(E66,"Win")),'Input Data'!F2,0)+IF(AND(EXACT(D66,"CPS_60s"),EXACT(E66,"Loss")),'Input Data'!F3,0)</f>
        <v>0</v>
      </c>
    </row>
    <row r="67" spans="2:7" ht="15.75">
      <c r="B67" s="56"/>
      <c r="C67" s="25"/>
      <c r="D67" s="25"/>
      <c r="E67" s="27"/>
      <c r="F67" s="167">
        <f>IF(AND(EXACT(D67,"CPS_5m"),EXACT(E67,"Win")),'Input Data'!E2,0)+IF(AND(EXACT(D67,"CPS_5m"),EXACT(E67,"Loss")),'Input Data'!E3,0)+IF(AND(EXACT(D67,"CPS_60s"),EXACT(E67,"Win")),'Input Data'!D2,0)+IF(AND(EXACT(D67,"CPS_60s"),EXACT(E67,"Loss")),'Input Data'!D3,0)</f>
        <v>0</v>
      </c>
      <c r="G67" s="81">
        <f>IF(AND(EXACT(D67,"CPS_5m"),EXACT(E67,"Win")),'Input Data'!G2,0)+IF(AND(EXACT(D67,"CPS_5m"),EXACT(E67,"Loss")),'Input Data'!G3,0)+IF(AND(EXACT(D67,"CPS_60s"),EXACT(E67,"Win")),'Input Data'!F2,0)+IF(AND(EXACT(D67,"CPS_60s"),EXACT(E67,"Loss")),'Input Data'!F3,0)</f>
        <v>0</v>
      </c>
    </row>
    <row r="68" spans="2:7" ht="15.75">
      <c r="B68" s="56"/>
      <c r="C68" s="25"/>
      <c r="D68" s="25"/>
      <c r="E68" s="27"/>
      <c r="F68" s="167">
        <f>IF(AND(EXACT(D68,"CPS_5m"),EXACT(E68,"Win")),'Input Data'!E2,0)+IF(AND(EXACT(D68,"CPS_5m"),EXACT(E68,"Loss")),'Input Data'!E3,0)+IF(AND(EXACT(D68,"CPS_60s"),EXACT(E68,"Win")),'Input Data'!D2,0)+IF(AND(EXACT(D68,"CPS_60s"),EXACT(E68,"Loss")),'Input Data'!D3,0)</f>
        <v>0</v>
      </c>
      <c r="G68" s="81">
        <f>IF(AND(EXACT(D68,"CPS_5m"),EXACT(E68,"Win")),'Input Data'!G2,0)+IF(AND(EXACT(D68,"CPS_5m"),EXACT(E68,"Loss")),'Input Data'!G3,0)+IF(AND(EXACT(D68,"CPS_60s"),EXACT(E68,"Win")),'Input Data'!F2,0)+IF(AND(EXACT(D68,"CPS_60s"),EXACT(E68,"Loss")),'Input Data'!F3,0)</f>
        <v>0</v>
      </c>
    </row>
    <row r="69" spans="2:7" ht="15.75">
      <c r="B69" s="56"/>
      <c r="C69" s="25"/>
      <c r="D69" s="25"/>
      <c r="E69" s="27"/>
      <c r="F69" s="167">
        <f>IF(AND(EXACT(D69,"CPS_5m"),EXACT(E69,"Win")),'Input Data'!E2,0)+IF(AND(EXACT(D69,"CPS_5m"),EXACT(E69,"Loss")),'Input Data'!E3,0)+IF(AND(EXACT(D69,"CPS_60s"),EXACT(E69,"Win")),'Input Data'!D2,0)+IF(AND(EXACT(D69,"CPS_60s"),EXACT(E69,"Loss")),'Input Data'!D3,0)</f>
        <v>0</v>
      </c>
      <c r="G69" s="81">
        <f>IF(AND(EXACT(D69,"CPS_5m"),EXACT(E69,"Win")),'Input Data'!G2,0)+IF(AND(EXACT(D69,"CPS_5m"),EXACT(E69,"Loss")),'Input Data'!G3,0)+IF(AND(EXACT(D69,"CPS_60s"),EXACT(E69,"Win")),'Input Data'!F2,0)+IF(AND(EXACT(D69,"CPS_60s"),EXACT(E69,"Loss")),'Input Data'!F3,0)</f>
        <v>0</v>
      </c>
    </row>
    <row r="70" spans="2:7" ht="15.75">
      <c r="B70" s="56"/>
      <c r="C70" s="25"/>
      <c r="D70" s="25"/>
      <c r="E70" s="27"/>
      <c r="F70" s="167">
        <f>IF(AND(EXACT(D70,"CPS_5m"),EXACT(E70,"Win")),'Input Data'!E2,0)+IF(AND(EXACT(D70,"CPS_5m"),EXACT(E70,"Loss")),'Input Data'!E3,0)+IF(AND(EXACT(D70,"CPS_60s"),EXACT(E70,"Win")),'Input Data'!D2,0)+IF(AND(EXACT(D70,"CPS_60s"),EXACT(E70,"Loss")),'Input Data'!D3,0)</f>
        <v>0</v>
      </c>
      <c r="G70" s="81">
        <f>IF(AND(EXACT(D70,"CPS_5m"),EXACT(E70,"Win")),'Input Data'!G2,0)+IF(AND(EXACT(D70,"CPS_5m"),EXACT(E70,"Loss")),'Input Data'!G3,0)+IF(AND(EXACT(D70,"CPS_60s"),EXACT(E70,"Win")),'Input Data'!F2,0)+IF(AND(EXACT(D70,"CPS_60s"),EXACT(E70,"Loss")),'Input Data'!F3,0)</f>
        <v>0</v>
      </c>
    </row>
    <row r="71" spans="2:7" ht="15.75">
      <c r="B71" s="56"/>
      <c r="C71" s="25"/>
      <c r="D71" s="25"/>
      <c r="E71" s="27"/>
      <c r="F71" s="167">
        <f>IF(AND(EXACT(D71,"CPS_5m"),EXACT(E71,"Win")),'Input Data'!E2,0)+IF(AND(EXACT(D71,"CPS_5m"),EXACT(E71,"Loss")),'Input Data'!E3,0)+IF(AND(EXACT(D71,"CPS_60s"),EXACT(E71,"Win")),'Input Data'!D2,0)+IF(AND(EXACT(D71,"CPS_60s"),EXACT(E71,"Loss")),'Input Data'!D3,0)</f>
        <v>0</v>
      </c>
      <c r="G71" s="81">
        <f>IF(AND(EXACT(D71,"CPS_5m"),EXACT(E71,"Win")),'Input Data'!G2,0)+IF(AND(EXACT(D71,"CPS_5m"),EXACT(E71,"Loss")),'Input Data'!G3,0)+IF(AND(EXACT(D71,"CPS_60s"),EXACT(E71,"Win")),'Input Data'!F2,0)+IF(AND(EXACT(D71,"CPS_60s"),EXACT(E71,"Loss")),'Input Data'!F3,0)</f>
        <v>0</v>
      </c>
    </row>
    <row r="72" spans="2:7" ht="15.75">
      <c r="B72" s="56"/>
      <c r="C72" s="25"/>
      <c r="D72" s="25"/>
      <c r="E72" s="27"/>
      <c r="F72" s="167">
        <f>IF(AND(EXACT(D72,"CPS_5m"),EXACT(E72,"Win")),'Input Data'!E2,0)+IF(AND(EXACT(D72,"CPS_5m"),EXACT(E72,"Loss")),'Input Data'!E3,0)+IF(AND(EXACT(D72,"CPS_60s"),EXACT(E72,"Win")),'Input Data'!D2,0)+IF(AND(EXACT(D72,"CPS_60s"),EXACT(E72,"Loss")),'Input Data'!D3,0)</f>
        <v>0</v>
      </c>
      <c r="G72" s="81">
        <f>IF(AND(EXACT(D72,"CPS_5m"),EXACT(E72,"Win")),'Input Data'!G2,0)+IF(AND(EXACT(D72,"CPS_5m"),EXACT(E72,"Loss")),'Input Data'!G3,0)+IF(AND(EXACT(D72,"CPS_60s"),EXACT(E72,"Win")),'Input Data'!F2,0)+IF(AND(EXACT(D72,"CPS_60s"),EXACT(E72,"Loss")),'Input Data'!F3,0)</f>
        <v>0</v>
      </c>
    </row>
    <row r="73" spans="2:7" ht="15.75">
      <c r="B73" s="56"/>
      <c r="C73" s="25"/>
      <c r="D73" s="25"/>
      <c r="E73" s="27"/>
      <c r="F73" s="167">
        <f>IF(AND(EXACT(D73,"CPS_5m"),EXACT(E73,"Win")),'Input Data'!E2,0)+IF(AND(EXACT(D73,"CPS_5m"),EXACT(E73,"Loss")),'Input Data'!E3,0)+IF(AND(EXACT(D73,"CPS_60s"),EXACT(E73,"Win")),'Input Data'!D2,0)+IF(AND(EXACT(D73,"CPS_60s"),EXACT(E73,"Loss")),'Input Data'!D3,0)</f>
        <v>0</v>
      </c>
      <c r="G73" s="81">
        <f>IF(AND(EXACT(D73,"CPS_5m"),EXACT(E73,"Win")),'Input Data'!G2,0)+IF(AND(EXACT(D73,"CPS_5m"),EXACT(E73,"Loss")),'Input Data'!G3,0)+IF(AND(EXACT(D73,"CPS_60s"),EXACT(E73,"Win")),'Input Data'!F2,0)+IF(AND(EXACT(D73,"CPS_60s"),EXACT(E73,"Loss")),'Input Data'!F3,0)</f>
        <v>0</v>
      </c>
    </row>
    <row r="74" spans="2:7" ht="15.75">
      <c r="B74" s="56"/>
      <c r="C74" s="25"/>
      <c r="D74" s="25"/>
      <c r="E74" s="27"/>
      <c r="F74" s="167">
        <f>IF(AND(EXACT(D74,"CPS_5m"),EXACT(E74,"Win")),'Input Data'!E2,0)+IF(AND(EXACT(D74,"CPS_5m"),EXACT(E74,"Loss")),'Input Data'!E3,0)+IF(AND(EXACT(D74,"CPS_60s"),EXACT(E74,"Win")),'Input Data'!D2,0)+IF(AND(EXACT(D74,"CPS_60s"),EXACT(E74,"Loss")),'Input Data'!D3,0)</f>
        <v>0</v>
      </c>
      <c r="G74" s="81">
        <f>IF(AND(EXACT(D74,"CPS_5m"),EXACT(E74,"Win")),'Input Data'!G2,0)+IF(AND(EXACT(D74,"CPS_5m"),EXACT(E74,"Loss")),'Input Data'!G3,0)+IF(AND(EXACT(D74,"CPS_60s"),EXACT(E74,"Win")),'Input Data'!F2,0)+IF(AND(EXACT(D74,"CPS_60s"),EXACT(E74,"Loss")),'Input Data'!F3,0)</f>
        <v>0</v>
      </c>
    </row>
    <row r="75" spans="2:7" ht="15.75">
      <c r="B75" s="56"/>
      <c r="C75" s="25"/>
      <c r="D75" s="25"/>
      <c r="E75" s="27"/>
      <c r="F75" s="167">
        <f>IF(AND(EXACT(D75,"CPS_5m"),EXACT(E75,"Win")),'Input Data'!E2,0)+IF(AND(EXACT(D75,"CPS_5m"),EXACT(E75,"Loss")),'Input Data'!E3,0)+IF(AND(EXACT(D75,"CPS_60s"),EXACT(E75,"Win")),'Input Data'!D2,0)+IF(AND(EXACT(D75,"CPS_60s"),EXACT(E75,"Loss")),'Input Data'!D3,0)</f>
        <v>0</v>
      </c>
      <c r="G75" s="81">
        <f>IF(AND(EXACT(D75,"CPS_5m"),EXACT(E75,"Win")),'Input Data'!G2,0)+IF(AND(EXACT(D75,"CPS_5m"),EXACT(E75,"Loss")),'Input Data'!G3,0)+IF(AND(EXACT(D75,"CPS_60s"),EXACT(E75,"Win")),'Input Data'!F2,0)+IF(AND(EXACT(D75,"CPS_60s"),EXACT(E75,"Loss")),'Input Data'!F3,0)</f>
        <v>0</v>
      </c>
    </row>
    <row r="76" spans="2:7" ht="15.75">
      <c r="B76" s="56"/>
      <c r="C76" s="25"/>
      <c r="D76" s="25"/>
      <c r="E76" s="27"/>
      <c r="F76" s="167">
        <f>IF(AND(EXACT(D76,"CPS_5m"),EXACT(E76,"Win")),'Input Data'!E2,0)+IF(AND(EXACT(D76,"CPS_5m"),EXACT(E76,"Loss")),'Input Data'!E3,0)+IF(AND(EXACT(D76,"CPS_60s"),EXACT(E76,"Win")),'Input Data'!D2,0)+IF(AND(EXACT(D76,"CPS_60s"),EXACT(E76,"Loss")),'Input Data'!D3,0)</f>
        <v>0</v>
      </c>
      <c r="G76" s="81">
        <f>IF(AND(EXACT(D76,"CPS_5m"),EXACT(E76,"Win")),'Input Data'!G2,0)+IF(AND(EXACT(D76,"CPS_5m"),EXACT(E76,"Loss")),'Input Data'!G3,0)+IF(AND(EXACT(D76,"CPS_60s"),EXACT(E76,"Win")),'Input Data'!F2,0)+IF(AND(EXACT(D76,"CPS_60s"),EXACT(E76,"Loss")),'Input Data'!F3,0)</f>
        <v>0</v>
      </c>
    </row>
    <row r="77" spans="2:7" ht="15.75">
      <c r="B77" s="56"/>
      <c r="C77" s="25"/>
      <c r="D77" s="25"/>
      <c r="E77" s="27"/>
      <c r="F77" s="167">
        <f>IF(AND(EXACT(D77,"CPS_5m"),EXACT(E77,"Win")),'Input Data'!E2,0)+IF(AND(EXACT(D77,"CPS_5m"),EXACT(E77,"Loss")),'Input Data'!E3,0)+IF(AND(EXACT(D77,"CPS_60s"),EXACT(E77,"Win")),'Input Data'!D2,0)+IF(AND(EXACT(D77,"CPS_60s"),EXACT(E77,"Loss")),'Input Data'!D3,0)</f>
        <v>0</v>
      </c>
      <c r="G77" s="81">
        <f>IF(AND(EXACT(D77,"CPS_5m"),EXACT(E77,"Win")),'Input Data'!G2,0)+IF(AND(EXACT(D77,"CPS_5m"),EXACT(E77,"Loss")),'Input Data'!G3,0)+IF(AND(EXACT(D77,"CPS_60s"),EXACT(E77,"Win")),'Input Data'!F2,0)+IF(AND(EXACT(D77,"CPS_60s"),EXACT(E77,"Loss")),'Input Data'!F3,0)</f>
        <v>0</v>
      </c>
    </row>
    <row r="78" spans="2:7" ht="15.75">
      <c r="B78" s="56"/>
      <c r="C78" s="25"/>
      <c r="D78" s="25"/>
      <c r="E78" s="27"/>
      <c r="F78" s="167">
        <f>IF(AND(EXACT(D78,"CPS_5m"),EXACT(E78,"Win")),'Input Data'!E2,0)+IF(AND(EXACT(D78,"CPS_5m"),EXACT(E78,"Loss")),'Input Data'!E3,0)+IF(AND(EXACT(D78,"CPS_60s"),EXACT(E78,"Win")),'Input Data'!D2,0)+IF(AND(EXACT(D78,"CPS_60s"),EXACT(E78,"Loss")),'Input Data'!D3,0)</f>
        <v>0</v>
      </c>
      <c r="G78" s="81">
        <f>IF(AND(EXACT(D78,"CPS_5m"),EXACT(E78,"Win")),'Input Data'!G2,0)+IF(AND(EXACT(D78,"CPS_5m"),EXACT(E78,"Loss")),'Input Data'!G3,0)+IF(AND(EXACT(D78,"CPS_60s"),EXACT(E78,"Win")),'Input Data'!F2,0)+IF(AND(EXACT(D78,"CPS_60s"),EXACT(E78,"Loss")),'Input Data'!F3,0)</f>
        <v>0</v>
      </c>
    </row>
    <row r="79" spans="2:7" ht="15.75">
      <c r="B79" s="56"/>
      <c r="C79" s="25"/>
      <c r="D79" s="25"/>
      <c r="E79" s="27"/>
      <c r="F79" s="167">
        <f>IF(AND(EXACT(D79,"CPS_5m"),EXACT(E79,"Win")),'Input Data'!E2,0)+IF(AND(EXACT(D79,"CPS_5m"),EXACT(E79,"Loss")),'Input Data'!E3,0)+IF(AND(EXACT(D79,"CPS_60s"),EXACT(E79,"Win")),'Input Data'!D2,0)+IF(AND(EXACT(D79,"CPS_60s"),EXACT(E79,"Loss")),'Input Data'!D3,0)</f>
        <v>0</v>
      </c>
      <c r="G79" s="81">
        <f>IF(AND(EXACT(D79,"CPS_5m"),EXACT(E79,"Win")),'Input Data'!G2,0)+IF(AND(EXACT(D79,"CPS_5m"),EXACT(E79,"Loss")),'Input Data'!G3,0)+IF(AND(EXACT(D79,"CPS_60s"),EXACT(E79,"Win")),'Input Data'!F2,0)+IF(AND(EXACT(D79,"CPS_60s"),EXACT(E79,"Loss")),'Input Data'!F3,0)</f>
        <v>0</v>
      </c>
    </row>
    <row r="80" spans="2:7" ht="15.75">
      <c r="B80" s="56"/>
      <c r="C80" s="25"/>
      <c r="D80" s="25"/>
      <c r="E80" s="27"/>
      <c r="F80" s="167">
        <f>IF(AND(EXACT(D80,"CPS_5m"),EXACT(E80,"Win")),'Input Data'!E2,0)+IF(AND(EXACT(D80,"CPS_5m"),EXACT(E80,"Loss")),'Input Data'!E3,0)+IF(AND(EXACT(D80,"CPS_60s"),EXACT(E80,"Win")),'Input Data'!D2,0)+IF(AND(EXACT(D80,"CPS_60s"),EXACT(E80,"Loss")),'Input Data'!D3,0)</f>
        <v>0</v>
      </c>
      <c r="G80" s="81">
        <f>IF(AND(EXACT(D80,"CPS_5m"),EXACT(E80,"Win")),'Input Data'!G2,0)+IF(AND(EXACT(D80,"CPS_5m"),EXACT(E80,"Loss")),'Input Data'!G3,0)+IF(AND(EXACT(D80,"CPS_60s"),EXACT(E80,"Win")),'Input Data'!F2,0)+IF(AND(EXACT(D80,"CPS_60s"),EXACT(E80,"Loss")),'Input Data'!F3,0)</f>
        <v>0</v>
      </c>
    </row>
    <row r="81" spans="2:7" ht="15.75">
      <c r="B81" s="56"/>
      <c r="C81" s="25"/>
      <c r="D81" s="25"/>
      <c r="E81" s="27"/>
      <c r="F81" s="167">
        <f>IF(AND(EXACT(D81,"CPS_5m"),EXACT(E81,"Win")),'Input Data'!E2,0)+IF(AND(EXACT(D81,"CPS_5m"),EXACT(E81,"Loss")),'Input Data'!E3,0)+IF(AND(EXACT(D81,"CPS_60s"),EXACT(E81,"Win")),'Input Data'!D2,0)+IF(AND(EXACT(D81,"CPS_60s"),EXACT(E81,"Loss")),'Input Data'!D3,0)</f>
        <v>0</v>
      </c>
      <c r="G81" s="81">
        <f>IF(AND(EXACT(D81,"CPS_5m"),EXACT(E81,"Win")),'Input Data'!G2,0)+IF(AND(EXACT(D81,"CPS_5m"),EXACT(E81,"Loss")),'Input Data'!G3,0)+IF(AND(EXACT(D81,"CPS_60s"),EXACT(E81,"Win")),'Input Data'!F2,0)+IF(AND(EXACT(D81,"CPS_60s"),EXACT(E81,"Loss")),'Input Data'!F3,0)</f>
        <v>0</v>
      </c>
    </row>
    <row r="82" spans="2:7" ht="15.75">
      <c r="B82" s="56"/>
      <c r="C82" s="25"/>
      <c r="D82" s="25"/>
      <c r="E82" s="27"/>
      <c r="F82" s="167">
        <f>IF(AND(EXACT(D82,"CPS_5m"),EXACT(E82,"Win")),'Input Data'!E2,0)+IF(AND(EXACT(D82,"CPS_5m"),EXACT(E82,"Loss")),'Input Data'!E3,0)+IF(AND(EXACT(D82,"CPS_60s"),EXACT(E82,"Win")),'Input Data'!D2,0)+IF(AND(EXACT(D82,"CPS_60s"),EXACT(E82,"Loss")),'Input Data'!D3,0)</f>
        <v>0</v>
      </c>
      <c r="G82" s="81">
        <f>IF(AND(EXACT(D82,"CPS_5m"),EXACT(E82,"Win")),'Input Data'!G2,0)+IF(AND(EXACT(D82,"CPS_5m"),EXACT(E82,"Loss")),'Input Data'!G3,0)+IF(AND(EXACT(D82,"CPS_60s"),EXACT(E82,"Win")),'Input Data'!F2,0)+IF(AND(EXACT(D82,"CPS_60s"),EXACT(E82,"Loss")),'Input Data'!F3,0)</f>
        <v>0</v>
      </c>
    </row>
    <row r="83" spans="2:7" ht="15.75">
      <c r="B83" s="56"/>
      <c r="C83" s="25"/>
      <c r="D83" s="25"/>
      <c r="E83" s="27"/>
      <c r="F83" s="167">
        <f>IF(AND(EXACT(D83,"CPS_5m"),EXACT(E83,"Win")),'Input Data'!E2,0)+IF(AND(EXACT(D83,"CPS_5m"),EXACT(E83,"Loss")),'Input Data'!E3,0)+IF(AND(EXACT(D83,"CPS_60s"),EXACT(E83,"Win")),'Input Data'!D2,0)+IF(AND(EXACT(D83,"CPS_60s"),EXACT(E83,"Loss")),'Input Data'!D3,0)</f>
        <v>0</v>
      </c>
      <c r="G83" s="81">
        <f>IF(AND(EXACT(D83,"CPS_5m"),EXACT(E83,"Win")),'Input Data'!G2,0)+IF(AND(EXACT(D83,"CPS_5m"),EXACT(E83,"Loss")),'Input Data'!G3,0)+IF(AND(EXACT(D83,"CPS_60s"),EXACT(E83,"Win")),'Input Data'!F2,0)+IF(AND(EXACT(D83,"CPS_60s"),EXACT(E83,"Loss")),'Input Data'!F3,0)</f>
        <v>0</v>
      </c>
    </row>
    <row r="84" spans="2:7" ht="15.75">
      <c r="B84" s="56"/>
      <c r="C84" s="25"/>
      <c r="D84" s="25"/>
      <c r="E84" s="27"/>
      <c r="F84" s="167">
        <f>IF(AND(EXACT(D84,"CPS_5m"),EXACT(E84,"Win")),'Input Data'!E2,0)+IF(AND(EXACT(D84,"CPS_5m"),EXACT(E84,"Loss")),'Input Data'!E3,0)+IF(AND(EXACT(D84,"CPS_60s"),EXACT(E84,"Win")),'Input Data'!D2,0)+IF(AND(EXACT(D84,"CPS_60s"),EXACT(E84,"Loss")),'Input Data'!D3,0)</f>
        <v>0</v>
      </c>
      <c r="G84" s="81">
        <f>IF(AND(EXACT(D84,"CPS_5m"),EXACT(E84,"Win")),'Input Data'!G2,0)+IF(AND(EXACT(D84,"CPS_5m"),EXACT(E84,"Loss")),'Input Data'!G3,0)+IF(AND(EXACT(D84,"CPS_60s"),EXACT(E84,"Win")),'Input Data'!F2,0)+IF(AND(EXACT(D84,"CPS_60s"),EXACT(E84,"Loss")),'Input Data'!F3,0)</f>
        <v>0</v>
      </c>
    </row>
    <row r="85" spans="2:7" ht="15.75">
      <c r="B85" s="56"/>
      <c r="C85" s="25"/>
      <c r="D85" s="25"/>
      <c r="E85" s="27"/>
      <c r="F85" s="167">
        <f>IF(AND(EXACT(D85,"CPS_5m"),EXACT(E85,"Win")),'Input Data'!E2,0)+IF(AND(EXACT(D85,"CPS_5m"),EXACT(E85,"Loss")),'Input Data'!E3,0)+IF(AND(EXACT(D85,"CPS_60s"),EXACT(E85,"Win")),'Input Data'!D2,0)+IF(AND(EXACT(D85,"CPS_60s"),EXACT(E85,"Loss")),'Input Data'!D3,0)</f>
        <v>0</v>
      </c>
      <c r="G85" s="81">
        <f>IF(AND(EXACT(D85,"CPS_5m"),EXACT(E85,"Win")),'Input Data'!G2,0)+IF(AND(EXACT(D85,"CPS_5m"),EXACT(E85,"Loss")),'Input Data'!G3,0)+IF(AND(EXACT(D85,"CPS_60s"),EXACT(E85,"Win")),'Input Data'!F2,0)+IF(AND(EXACT(D85,"CPS_60s"),EXACT(E85,"Loss")),'Input Data'!F3,0)</f>
        <v>0</v>
      </c>
    </row>
    <row r="86" spans="2:7" ht="15.75">
      <c r="B86" s="56"/>
      <c r="C86" s="25"/>
      <c r="D86" s="25"/>
      <c r="E86" s="27"/>
      <c r="F86" s="167">
        <f>IF(AND(EXACT(D86,"CPS_5m"),EXACT(E86,"Win")),'Input Data'!E2,0)+IF(AND(EXACT(D86,"CPS_5m"),EXACT(E86,"Loss")),'Input Data'!E3,0)+IF(AND(EXACT(D86,"CPS_60s"),EXACT(E86,"Win")),'Input Data'!D2,0)+IF(AND(EXACT(D86,"CPS_60s"),EXACT(E86,"Loss")),'Input Data'!D3,0)</f>
        <v>0</v>
      </c>
      <c r="G86" s="81">
        <f>IF(AND(EXACT(D86,"CPS_5m"),EXACT(E86,"Win")),'Input Data'!G2,0)+IF(AND(EXACT(D86,"CPS_5m"),EXACT(E86,"Loss")),'Input Data'!G3,0)+IF(AND(EXACT(D86,"CPS_60s"),EXACT(E86,"Win")),'Input Data'!F2,0)+IF(AND(EXACT(D86,"CPS_60s"),EXACT(E86,"Loss")),'Input Data'!F3,0)</f>
        <v>0</v>
      </c>
    </row>
    <row r="87" spans="2:7" ht="15.75">
      <c r="B87" s="57"/>
      <c r="C87" s="26"/>
      <c r="D87" s="26"/>
      <c r="E87" s="27"/>
      <c r="F87" s="167">
        <f>IF(AND(EXACT(D87,"CPS_5m"),EXACT(E87,"Win")),'Input Data'!E2,0)+IF(AND(EXACT(D87,"CPS_5m"),EXACT(E87,"Loss")),'Input Data'!E3,0)+IF(AND(EXACT(D87,"CPS_60s"),EXACT(E87,"Win")),'Input Data'!D2,0)+IF(AND(EXACT(D87,"CPS_60s"),EXACT(E87,"Loss")),'Input Data'!D3,0)</f>
        <v>0</v>
      </c>
      <c r="G87" s="81">
        <f>IF(AND(EXACT(D87,"CPS_5m"),EXACT(E87,"Win")),'Input Data'!G2,0)+IF(AND(EXACT(D87,"CPS_5m"),EXACT(E87,"Loss")),'Input Data'!G3,0)+IF(AND(EXACT(D87,"CPS_60s"),EXACT(E87,"Win")),'Input Data'!F2,0)+IF(AND(EXACT(D87,"CPS_60s"),EXACT(E87,"Loss")),'Input Data'!F3,0)</f>
        <v>0</v>
      </c>
    </row>
    <row r="88" spans="2:7" ht="15.75">
      <c r="B88" s="56"/>
      <c r="C88" s="25"/>
      <c r="D88" s="25"/>
      <c r="E88" s="27"/>
      <c r="F88" s="167">
        <f>IF(AND(EXACT(D88,"CPS_5m"),EXACT(E88,"Win")),'Input Data'!E2,0)+IF(AND(EXACT(D88,"CPS_5m"),EXACT(E88,"Loss")),'Input Data'!E3,0)+IF(AND(EXACT(D88,"CPS_60s"),EXACT(E88,"Win")),'Input Data'!D2,0)+IF(AND(EXACT(D88,"CPS_60s"),EXACT(E88,"Loss")),'Input Data'!D3,0)</f>
        <v>0</v>
      </c>
      <c r="G88" s="81">
        <f>IF(AND(EXACT(D88,"CPS_5m"),EXACT(E88,"Win")),'Input Data'!G2,0)+IF(AND(EXACT(D88,"CPS_5m"),EXACT(E88,"Loss")),'Input Data'!G3,0)+IF(AND(EXACT(D88,"CPS_60s"),EXACT(E88,"Win")),'Input Data'!F2,0)+IF(AND(EXACT(D88,"CPS_60s"),EXACT(E88,"Loss")),'Input Data'!F3,0)</f>
        <v>0</v>
      </c>
    </row>
    <row r="89" spans="2:7" ht="15.75">
      <c r="B89" s="56"/>
      <c r="C89" s="25"/>
      <c r="D89" s="25"/>
      <c r="E89" s="27"/>
      <c r="F89" s="167">
        <f>IF(AND(EXACT(D89,"CPS_5m"),EXACT(E89,"Win")),'Input Data'!E2,0)+IF(AND(EXACT(D89,"CPS_5m"),EXACT(E89,"Loss")),'Input Data'!E3,0)+IF(AND(EXACT(D89,"CPS_60s"),EXACT(E89,"Win")),'Input Data'!D2,0)+IF(AND(EXACT(D89,"CPS_60s"),EXACT(E89,"Loss")),'Input Data'!D3,0)</f>
        <v>0</v>
      </c>
      <c r="G89" s="81">
        <f>IF(AND(EXACT(D89,"CPS_5m"),EXACT(E89,"Win")),'Input Data'!G2,0)+IF(AND(EXACT(D89,"CPS_5m"),EXACT(E89,"Loss")),'Input Data'!G3,0)+IF(AND(EXACT(D89,"CPS_60s"),EXACT(E89,"Win")),'Input Data'!F2,0)+IF(AND(EXACT(D89,"CPS_60s"),EXACT(E89,"Loss")),'Input Data'!F3,0)</f>
        <v>0</v>
      </c>
    </row>
    <row r="90" spans="2:7" ht="15.75">
      <c r="B90" s="56"/>
      <c r="C90" s="25"/>
      <c r="D90" s="25"/>
      <c r="E90" s="27"/>
      <c r="F90" s="167">
        <f>IF(AND(EXACT(D90,"CPS_5m"),EXACT(E90,"Win")),'Input Data'!E2,0)+IF(AND(EXACT(D90,"CPS_5m"),EXACT(E90,"Loss")),'Input Data'!E3,0)+IF(AND(EXACT(D90,"CPS_60s"),EXACT(E90,"Win")),'Input Data'!D2,0)+IF(AND(EXACT(D90,"CPS_60s"),EXACT(E90,"Loss")),'Input Data'!D3,0)</f>
        <v>0</v>
      </c>
      <c r="G90" s="81">
        <f>IF(AND(EXACT(D90,"CPS_5m"),EXACT(E90,"Win")),'Input Data'!G2,0)+IF(AND(EXACT(D90,"CPS_5m"),EXACT(E90,"Loss")),'Input Data'!G3,0)+IF(AND(EXACT(D90,"CPS_60s"),EXACT(E90,"Win")),'Input Data'!F2,0)+IF(AND(EXACT(D90,"CPS_60s"),EXACT(E90,"Loss")),'Input Data'!F3,0)</f>
        <v>0</v>
      </c>
    </row>
    <row r="91" spans="2:7" ht="15.75">
      <c r="B91" s="56"/>
      <c r="C91" s="25"/>
      <c r="D91" s="25"/>
      <c r="E91" s="27"/>
      <c r="F91" s="167">
        <f>IF(AND(EXACT(D91,"CPS_5m"),EXACT(E91,"Win")),'Input Data'!E2,0)+IF(AND(EXACT(D91,"CPS_5m"),EXACT(E91,"Loss")),'Input Data'!E3,0)+IF(AND(EXACT(D91,"CPS_60s"),EXACT(E91,"Win")),'Input Data'!D2,0)+IF(AND(EXACT(D91,"CPS_60s"),EXACT(E91,"Loss")),'Input Data'!D3,0)</f>
        <v>0</v>
      </c>
      <c r="G91" s="81">
        <f>IF(AND(EXACT(D91,"CPS_5m"),EXACT(E91,"Win")),'Input Data'!G2,0)+IF(AND(EXACT(D91,"CPS_5m"),EXACT(E91,"Loss")),'Input Data'!G3,0)+IF(AND(EXACT(D91,"CPS_60s"),EXACT(E91,"Win")),'Input Data'!F2,0)+IF(AND(EXACT(D91,"CPS_60s"),EXACT(E91,"Loss")),'Input Data'!F3,0)</f>
        <v>0</v>
      </c>
    </row>
    <row r="92" spans="2:7" ht="15.75">
      <c r="B92" s="56"/>
      <c r="C92" s="25"/>
      <c r="D92" s="25"/>
      <c r="E92" s="27"/>
      <c r="F92" s="167">
        <f>IF(AND(EXACT(D92,"CPS_5m"),EXACT(E92,"Win")),'Input Data'!E2,0)+IF(AND(EXACT(D92,"CPS_5m"),EXACT(E92,"Loss")),'Input Data'!E3,0)+IF(AND(EXACT(D92,"CPS_60s"),EXACT(E92,"Win")),'Input Data'!D2,0)+IF(AND(EXACT(D92,"CPS_60s"),EXACT(E92,"Loss")),'Input Data'!D3,0)</f>
        <v>0</v>
      </c>
      <c r="G92" s="81">
        <f>IF(AND(EXACT(D92,"CPS_5m"),EXACT(E92,"Win")),'Input Data'!G2,0)+IF(AND(EXACT(D92,"CPS_5m"),EXACT(E92,"Loss")),'Input Data'!G3,0)+IF(AND(EXACT(D92,"CPS_60s"),EXACT(E92,"Win")),'Input Data'!F2,0)+IF(AND(EXACT(D92,"CPS_60s"),EXACT(E92,"Loss")),'Input Data'!F3,0)</f>
        <v>0</v>
      </c>
    </row>
    <row r="93" spans="2:7" ht="15.75">
      <c r="B93" s="56"/>
      <c r="C93" s="25"/>
      <c r="D93" s="25"/>
      <c r="E93" s="27"/>
      <c r="F93" s="167">
        <f>IF(AND(EXACT(D93,"CPS_5m"),EXACT(E93,"Win")),'Input Data'!E2,0)+IF(AND(EXACT(D93,"CPS_5m"),EXACT(E93,"Loss")),'Input Data'!E3,0)+IF(AND(EXACT(D93,"CPS_60s"),EXACT(E93,"Win")),'Input Data'!D2,0)+IF(AND(EXACT(D93,"CPS_60s"),EXACT(E93,"Loss")),'Input Data'!D3,0)</f>
        <v>0</v>
      </c>
      <c r="G93" s="81">
        <f>IF(AND(EXACT(D93,"CPS_5m"),EXACT(E93,"Win")),'Input Data'!G2,0)+IF(AND(EXACT(D93,"CPS_5m"),EXACT(E93,"Loss")),'Input Data'!G3,0)+IF(AND(EXACT(D93,"CPS_60s"),EXACT(E93,"Win")),'Input Data'!F2,0)+IF(AND(EXACT(D93,"CPS_60s"),EXACT(E93,"Loss")),'Input Data'!F3,0)</f>
        <v>0</v>
      </c>
    </row>
    <row r="94" spans="2:7" ht="15.75">
      <c r="B94" s="56"/>
      <c r="C94" s="25"/>
      <c r="D94" s="25"/>
      <c r="E94" s="27"/>
      <c r="F94" s="167">
        <f>IF(AND(EXACT(D94,"CPS_5m"),EXACT(E94,"Win")),'Input Data'!E2,0)+IF(AND(EXACT(D94,"CPS_5m"),EXACT(E94,"Loss")),'Input Data'!E3,0)+IF(AND(EXACT(D94,"CPS_60s"),EXACT(E94,"Win")),'Input Data'!D2,0)+IF(AND(EXACT(D94,"CPS_60s"),EXACT(E94,"Loss")),'Input Data'!D3,0)</f>
        <v>0</v>
      </c>
      <c r="G94" s="81">
        <f>IF(AND(EXACT(D94,"CPS_5m"),EXACT(E94,"Win")),'Input Data'!G2,0)+IF(AND(EXACT(D94,"CPS_5m"),EXACT(E94,"Loss")),'Input Data'!G3,0)+IF(AND(EXACT(D94,"CPS_60s"),EXACT(E94,"Win")),'Input Data'!F2,0)+IF(AND(EXACT(D94,"CPS_60s"),EXACT(E94,"Loss")),'Input Data'!F3,0)</f>
        <v>0</v>
      </c>
    </row>
    <row r="95" spans="2:7" ht="15.75">
      <c r="B95" s="56"/>
      <c r="C95" s="25"/>
      <c r="D95" s="25"/>
      <c r="E95" s="27"/>
      <c r="F95" s="167">
        <f>IF(AND(EXACT(D95,"CPS_5m"),EXACT(E95,"Win")),'Input Data'!E2,0)+IF(AND(EXACT(D95,"CPS_5m"),EXACT(E95,"Loss")),'Input Data'!E3,0)+IF(AND(EXACT(D95,"CPS_60s"),EXACT(E95,"Win")),'Input Data'!D2,0)+IF(AND(EXACT(D95,"CPS_60s"),EXACT(E95,"Loss")),'Input Data'!D3,0)</f>
        <v>0</v>
      </c>
      <c r="G95" s="81">
        <f>IF(AND(EXACT(D95,"CPS_5m"),EXACT(E95,"Win")),'Input Data'!G2,0)+IF(AND(EXACT(D95,"CPS_5m"),EXACT(E95,"Loss")),'Input Data'!G3,0)+IF(AND(EXACT(D95,"CPS_60s"),EXACT(E95,"Win")),'Input Data'!F2,0)+IF(AND(EXACT(D95,"CPS_60s"),EXACT(E95,"Loss")),'Input Data'!F3,0)</f>
        <v>0</v>
      </c>
    </row>
    <row r="96" spans="2:7" ht="15.75">
      <c r="B96" s="56"/>
      <c r="C96" s="25"/>
      <c r="D96" s="25"/>
      <c r="E96" s="27"/>
      <c r="F96" s="167">
        <f>IF(AND(EXACT(D96,"CPS_5m"),EXACT(E96,"Win")),'Input Data'!E2,0)+IF(AND(EXACT(D96,"CPS_5m"),EXACT(E96,"Loss")),'Input Data'!E3,0)+IF(AND(EXACT(D96,"CPS_60s"),EXACT(E96,"Win")),'Input Data'!D2,0)+IF(AND(EXACT(D96,"CPS_60s"),EXACT(E96,"Loss")),'Input Data'!D3,0)</f>
        <v>0</v>
      </c>
      <c r="G96" s="81">
        <f>IF(AND(EXACT(D96,"CPS_5m"),EXACT(E96,"Win")),'Input Data'!G2,0)+IF(AND(EXACT(D96,"CPS_5m"),EXACT(E96,"Loss")),'Input Data'!G3,0)+IF(AND(EXACT(D96,"CPS_60s"),EXACT(E96,"Win")),'Input Data'!F2,0)+IF(AND(EXACT(D96,"CPS_60s"),EXACT(E96,"Loss")),'Input Data'!F3,0)</f>
        <v>0</v>
      </c>
    </row>
    <row r="97" spans="2:7" ht="15.75">
      <c r="B97" s="56"/>
      <c r="C97" s="25"/>
      <c r="D97" s="25"/>
      <c r="E97" s="27"/>
      <c r="F97" s="167">
        <f>IF(AND(EXACT(D97,"CPS_5m"),EXACT(E97,"Win")),'Input Data'!E2,0)+IF(AND(EXACT(D97,"CPS_5m"),EXACT(E97,"Loss")),'Input Data'!E3,0)+IF(AND(EXACT(D97,"CPS_60s"),EXACT(E97,"Win")),'Input Data'!D2,0)+IF(AND(EXACT(D97,"CPS_60s"),EXACT(E97,"Loss")),'Input Data'!D3,0)</f>
        <v>0</v>
      </c>
      <c r="G97" s="81">
        <f>IF(AND(EXACT(D97,"CPS_5m"),EXACT(E97,"Win")),'Input Data'!G2,0)+IF(AND(EXACT(D97,"CPS_5m"),EXACT(E97,"Loss")),'Input Data'!G3,0)+IF(AND(EXACT(D97,"CPS_60s"),EXACT(E97,"Win")),'Input Data'!F2,0)+IF(AND(EXACT(D97,"CPS_60s"),EXACT(E97,"Loss")),'Input Data'!F3,0)</f>
        <v>0</v>
      </c>
    </row>
    <row r="98" spans="2:7" ht="15.75">
      <c r="B98" s="56"/>
      <c r="C98" s="25"/>
      <c r="D98" s="25"/>
      <c r="E98" s="27"/>
      <c r="F98" s="167">
        <f>IF(AND(EXACT(D98,"CPS_5m"),EXACT(E98,"Win")),'Input Data'!E2,0)+IF(AND(EXACT(D98,"CPS_5m"),EXACT(E98,"Loss")),'Input Data'!E3,0)+IF(AND(EXACT(D98,"CPS_60s"),EXACT(E98,"Win")),'Input Data'!D2,0)+IF(AND(EXACT(D98,"CPS_60s"),EXACT(E98,"Loss")),'Input Data'!D3,0)</f>
        <v>0</v>
      </c>
      <c r="G98" s="81">
        <f>IF(AND(EXACT(D98,"CPS_5m"),EXACT(E98,"Win")),'Input Data'!G2,0)+IF(AND(EXACT(D98,"CPS_5m"),EXACT(E98,"Loss")),'Input Data'!G3,0)+IF(AND(EXACT(D98,"CPS_60s"),EXACT(E98,"Win")),'Input Data'!F2,0)+IF(AND(EXACT(D98,"CPS_60s"),EXACT(E98,"Loss")),'Input Data'!F3,0)</f>
        <v>0</v>
      </c>
    </row>
    <row r="99" spans="2:7" ht="15.75">
      <c r="B99" s="56"/>
      <c r="C99" s="25"/>
      <c r="D99" s="25"/>
      <c r="E99" s="27"/>
      <c r="F99" s="167">
        <f>IF(AND(EXACT(D99,"CPS_5m"),EXACT(E99,"Win")),'Input Data'!E2,0)+IF(AND(EXACT(D99,"CPS_5m"),EXACT(E99,"Loss")),'Input Data'!E3,0)+IF(AND(EXACT(D99,"CPS_60s"),EXACT(E99,"Win")),'Input Data'!D2,0)+IF(AND(EXACT(D99,"CPS_60s"),EXACT(E99,"Loss")),'Input Data'!D3,0)</f>
        <v>0</v>
      </c>
      <c r="G99" s="81">
        <f>IF(AND(EXACT(D99,"CPS_5m"),EXACT(E99,"Win")),'Input Data'!G2,0)+IF(AND(EXACT(D99,"CPS_5m"),EXACT(E99,"Loss")),'Input Data'!G3,0)+IF(AND(EXACT(D99,"CPS_60s"),EXACT(E99,"Win")),'Input Data'!F2,0)+IF(AND(EXACT(D99,"CPS_60s"),EXACT(E99,"Loss")),'Input Data'!F3,0)</f>
        <v>0</v>
      </c>
    </row>
    <row r="100" spans="2:7" ht="15.75">
      <c r="B100" s="56"/>
      <c r="C100" s="25"/>
      <c r="D100" s="25"/>
      <c r="E100" s="27"/>
      <c r="F100" s="167">
        <f>IF(AND(EXACT(D100,"CPS_5m"),EXACT(E100,"Win")),'Input Data'!E2,0)+IF(AND(EXACT(D100,"CPS_5m"),EXACT(E100,"Loss")),'Input Data'!E3,0)+IF(AND(EXACT(D100,"CPS_60s"),EXACT(E100,"Win")),'Input Data'!D2,0)+IF(AND(EXACT(D100,"CPS_60s"),EXACT(E100,"Loss")),'Input Data'!D3,0)</f>
        <v>0</v>
      </c>
      <c r="G100" s="81">
        <f>IF(AND(EXACT(D100,"CPS_5m"),EXACT(E100,"Win")),'Input Data'!G2,0)+IF(AND(EXACT(D100,"CPS_5m"),EXACT(E100,"Loss")),'Input Data'!G3,0)+IF(AND(EXACT(D100,"CPS_60s"),EXACT(E100,"Win")),'Input Data'!F2,0)+IF(AND(EXACT(D100,"CPS_60s"),EXACT(E100,"Loss")),'Input Data'!F3,0)</f>
        <v>0</v>
      </c>
    </row>
    <row r="101" spans="2:7" ht="15.75">
      <c r="B101" s="56"/>
      <c r="C101" s="25"/>
      <c r="D101" s="25"/>
      <c r="E101" s="27"/>
      <c r="F101" s="167">
        <f>IF(AND(EXACT(D101,"CPS_5m"),EXACT(E101,"Win")),'Input Data'!E2,0)+IF(AND(EXACT(D101,"CPS_5m"),EXACT(E101,"Loss")),'Input Data'!E3,0)+IF(AND(EXACT(D101,"CPS_60s"),EXACT(E101,"Win")),'Input Data'!D2,0)+IF(AND(EXACT(D101,"CPS_60s"),EXACT(E101,"Loss")),'Input Data'!D3,0)</f>
        <v>0</v>
      </c>
      <c r="G101" s="81">
        <f>IF(AND(EXACT(D101,"CPS_5m"),EXACT(E101,"Win")),'Input Data'!G2,0)+IF(AND(EXACT(D101,"CPS_5m"),EXACT(E101,"Loss")),'Input Data'!G3,0)+IF(AND(EXACT(D101,"CPS_60s"),EXACT(E101,"Win")),'Input Data'!F2,0)+IF(AND(EXACT(D101,"CPS_60s"),EXACT(E101,"Loss")),'Input Data'!F3,0)</f>
        <v>0</v>
      </c>
    </row>
    <row r="102" spans="2:7" ht="15.75">
      <c r="B102" s="56"/>
      <c r="C102" s="25"/>
      <c r="D102" s="25"/>
      <c r="E102" s="27"/>
      <c r="F102" s="167">
        <f>IF(AND(EXACT(D102,"CPS_5m"),EXACT(E102,"Win")),'Input Data'!E2,0)+IF(AND(EXACT(D102,"CPS_5m"),EXACT(E102,"Loss")),'Input Data'!E3,0)+IF(AND(EXACT(D102,"CPS_60s"),EXACT(E102,"Win")),'Input Data'!D2,0)+IF(AND(EXACT(D102,"CPS_60s"),EXACT(E102,"Loss")),'Input Data'!D3,0)</f>
        <v>0</v>
      </c>
      <c r="G102" s="81">
        <f>IF(AND(EXACT(D102,"CPS_5m"),EXACT(E102,"Win")),'Input Data'!G2,0)+IF(AND(EXACT(D102,"CPS_5m"),EXACT(E102,"Loss")),'Input Data'!G3,0)+IF(AND(EXACT(D102,"CPS_60s"),EXACT(E102,"Win")),'Input Data'!F2,0)+IF(AND(EXACT(D102,"CPS_60s"),EXACT(E102,"Loss")),'Input Data'!F3,0)</f>
        <v>0</v>
      </c>
    </row>
    <row r="103" spans="2:7" ht="15.75">
      <c r="B103" s="56"/>
      <c r="C103" s="25"/>
      <c r="D103" s="25"/>
      <c r="E103" s="27"/>
      <c r="F103" s="167">
        <f>IF(AND(EXACT(D103,"CPS_5m"),EXACT(E103,"Win")),'Input Data'!E2,0)+IF(AND(EXACT(D103,"CPS_5m"),EXACT(E103,"Loss")),'Input Data'!E3,0)+IF(AND(EXACT(D103,"CPS_60s"),EXACT(E103,"Win")),'Input Data'!D2,0)+IF(AND(EXACT(D103,"CPS_60s"),EXACT(E103,"Loss")),'Input Data'!D3,0)</f>
        <v>0</v>
      </c>
      <c r="G103" s="81">
        <f>IF(AND(EXACT(D103,"CPS_5m"),EXACT(E103,"Win")),'Input Data'!G2,0)+IF(AND(EXACT(D103,"CPS_5m"),EXACT(E103,"Loss")),'Input Data'!G3,0)+IF(AND(EXACT(D103,"CPS_60s"),EXACT(E103,"Win")),'Input Data'!F2,0)+IF(AND(EXACT(D103,"CPS_60s"),EXACT(E103,"Loss")),'Input Data'!F3,0)</f>
        <v>0</v>
      </c>
    </row>
    <row r="104" spans="2:7" ht="15.75">
      <c r="B104" s="56"/>
      <c r="C104" s="25"/>
      <c r="D104" s="25"/>
      <c r="E104" s="27"/>
      <c r="F104" s="167">
        <f>IF(AND(EXACT(D104,"CPS_5m"),EXACT(E104,"Win")),'Input Data'!E2,0)+IF(AND(EXACT(D104,"CPS_5m"),EXACT(E104,"Loss")),'Input Data'!E3,0)+IF(AND(EXACT(D104,"CPS_60s"),EXACT(E104,"Win")),'Input Data'!D2,0)+IF(AND(EXACT(D104,"CPS_60s"),EXACT(E104,"Loss")),'Input Data'!D3,0)</f>
        <v>0</v>
      </c>
      <c r="G104" s="81">
        <f>IF(AND(EXACT(D104,"CPS_5m"),EXACT(E104,"Win")),'Input Data'!G2,0)+IF(AND(EXACT(D104,"CPS_5m"),EXACT(E104,"Loss")),'Input Data'!G3,0)+IF(AND(EXACT(D104,"CPS_60s"),EXACT(E104,"Win")),'Input Data'!F2,0)+IF(AND(EXACT(D104,"CPS_60s"),EXACT(E104,"Loss")),'Input Data'!F3,0)</f>
        <v>0</v>
      </c>
    </row>
    <row r="105" spans="2:7" ht="15.75">
      <c r="B105" s="56"/>
      <c r="C105" s="25"/>
      <c r="D105" s="25"/>
      <c r="E105" s="27"/>
      <c r="F105" s="167">
        <f>IF(AND(EXACT(D105,"CPS_5m"),EXACT(E105,"Win")),'Input Data'!E2,0)+IF(AND(EXACT(D105,"CPS_5m"),EXACT(E105,"Loss")),'Input Data'!E3,0)+IF(AND(EXACT(D105,"CPS_60s"),EXACT(E105,"Win")),'Input Data'!D2,0)+IF(AND(EXACT(D105,"CPS_60s"),EXACT(E105,"Loss")),'Input Data'!D3,0)</f>
        <v>0</v>
      </c>
      <c r="G105" s="81">
        <f>IF(AND(EXACT(D105,"CPS_5m"),EXACT(E105,"Win")),'Input Data'!G2,0)+IF(AND(EXACT(D105,"CPS_5m"),EXACT(E105,"Loss")),'Input Data'!G3,0)+IF(AND(EXACT(D105,"CPS_60s"),EXACT(E105,"Win")),'Input Data'!F2,0)+IF(AND(EXACT(D105,"CPS_60s"),EXACT(E105,"Loss")),'Input Data'!F3,0)</f>
        <v>0</v>
      </c>
    </row>
    <row r="106" spans="2:7" ht="15.75">
      <c r="B106" s="56"/>
      <c r="C106" s="25"/>
      <c r="D106" s="25"/>
      <c r="E106" s="27"/>
      <c r="F106" s="167">
        <f>IF(AND(EXACT(D106,"CPS_5m"),EXACT(E106,"Win")),'Input Data'!E2,0)+IF(AND(EXACT(D106,"CPS_5m"),EXACT(E106,"Loss")),'Input Data'!E3,0)+IF(AND(EXACT(D106,"CPS_60s"),EXACT(E106,"Win")),'Input Data'!D2,0)+IF(AND(EXACT(D106,"CPS_60s"),EXACT(E106,"Loss")),'Input Data'!D3,0)</f>
        <v>0</v>
      </c>
      <c r="G106" s="81">
        <f>IF(AND(EXACT(D106,"CPS_5m"),EXACT(E106,"Win")),'Input Data'!G2,0)+IF(AND(EXACT(D106,"CPS_5m"),EXACT(E106,"Loss")),'Input Data'!G3,0)+IF(AND(EXACT(D106,"CPS_60s"),EXACT(E106,"Win")),'Input Data'!F2,0)+IF(AND(EXACT(D106,"CPS_60s"),EXACT(E106,"Loss")),'Input Data'!F3,0)</f>
        <v>0</v>
      </c>
    </row>
    <row r="107" spans="2:7" ht="15.75">
      <c r="B107" s="56"/>
      <c r="C107" s="25"/>
      <c r="D107" s="25"/>
      <c r="E107" s="27"/>
      <c r="F107" s="167">
        <f>IF(AND(EXACT(D107,"CPS_5m"),EXACT(E107,"Win")),'Input Data'!E2,0)+IF(AND(EXACT(D107,"CPS_5m"),EXACT(E107,"Loss")),'Input Data'!E3,0)+IF(AND(EXACT(D107,"CPS_60s"),EXACT(E107,"Win")),'Input Data'!D2,0)+IF(AND(EXACT(D107,"CPS_60s"),EXACT(E107,"Loss")),'Input Data'!D3,0)</f>
        <v>0</v>
      </c>
      <c r="G107" s="81">
        <f>IF(AND(EXACT(D107,"CPS_5m"),EXACT(E107,"Win")),'Input Data'!G2,0)+IF(AND(EXACT(D107,"CPS_5m"),EXACT(E107,"Loss")),'Input Data'!G3,0)+IF(AND(EXACT(D107,"CPS_60s"),EXACT(E107,"Win")),'Input Data'!F2,0)+IF(AND(EXACT(D107,"CPS_60s"),EXACT(E107,"Loss")),'Input Data'!F3,0)</f>
        <v>0</v>
      </c>
    </row>
    <row r="108" spans="2:7" ht="15.75">
      <c r="B108" s="56"/>
      <c r="C108" s="25"/>
      <c r="D108" s="25"/>
      <c r="E108" s="27"/>
      <c r="F108" s="167">
        <f>IF(AND(EXACT(D108,"CPS_5m"),EXACT(E108,"Win")),'Input Data'!E2,0)+IF(AND(EXACT(D108,"CPS_5m"),EXACT(E108,"Loss")),'Input Data'!E3,0)+IF(AND(EXACT(D108,"CPS_60s"),EXACT(E108,"Win")),'Input Data'!D2,0)+IF(AND(EXACT(D108,"CPS_60s"),EXACT(E108,"Loss")),'Input Data'!D3,0)</f>
        <v>0</v>
      </c>
      <c r="G108" s="81">
        <f>IF(AND(EXACT(D108,"CPS_5m"),EXACT(E108,"Win")),'Input Data'!G2,0)+IF(AND(EXACT(D108,"CPS_5m"),EXACT(E108,"Loss")),'Input Data'!G3,0)+IF(AND(EXACT(D108,"CPS_60s"),EXACT(E108,"Win")),'Input Data'!F2,0)+IF(AND(EXACT(D108,"CPS_60s"),EXACT(E108,"Loss")),'Input Data'!F3,0)</f>
        <v>0</v>
      </c>
    </row>
    <row r="109" spans="2:7" ht="15.75">
      <c r="B109" s="56"/>
      <c r="C109" s="25"/>
      <c r="D109" s="25"/>
      <c r="E109" s="27"/>
      <c r="F109" s="167">
        <f>IF(AND(EXACT(D109,"CPS_5m"),EXACT(E109,"Win")),'Input Data'!E2,0)+IF(AND(EXACT(D109,"CPS_5m"),EXACT(E109,"Loss")),'Input Data'!E3,0)+IF(AND(EXACT(D109,"CPS_60s"),EXACT(E109,"Win")),'Input Data'!D2,0)+IF(AND(EXACT(D109,"CPS_60s"),EXACT(E109,"Loss")),'Input Data'!D3,0)</f>
        <v>0</v>
      </c>
      <c r="G109" s="81">
        <f>IF(AND(EXACT(D109,"CPS_5m"),EXACT(E109,"Win")),'Input Data'!G2,0)+IF(AND(EXACT(D109,"CPS_5m"),EXACT(E109,"Loss")),'Input Data'!G3,0)+IF(AND(EXACT(D109,"CPS_60s"),EXACT(E109,"Win")),'Input Data'!F2,0)+IF(AND(EXACT(D109,"CPS_60s"),EXACT(E109,"Loss")),'Input Data'!F3,0)</f>
        <v>0</v>
      </c>
    </row>
    <row r="110" spans="2:7" ht="15.75">
      <c r="B110" s="56"/>
      <c r="C110" s="25"/>
      <c r="D110" s="25"/>
      <c r="E110" s="27"/>
      <c r="F110" s="167">
        <f>IF(AND(EXACT(D110,"CPS_5m"),EXACT(E110,"Win")),'Input Data'!E2,0)+IF(AND(EXACT(D110,"CPS_5m"),EXACT(E110,"Loss")),'Input Data'!E3,0)+IF(AND(EXACT(D110,"CPS_60s"),EXACT(E110,"Win")),'Input Data'!D2,0)+IF(AND(EXACT(D110,"CPS_60s"),EXACT(E110,"Loss")),'Input Data'!D3,0)</f>
        <v>0</v>
      </c>
      <c r="G110" s="81">
        <f>IF(AND(EXACT(D110,"CPS_5m"),EXACT(E110,"Win")),'Input Data'!G2,0)+IF(AND(EXACT(D110,"CPS_5m"),EXACT(E110,"Loss")),'Input Data'!G3,0)+IF(AND(EXACT(D110,"CPS_60s"),EXACT(E110,"Win")),'Input Data'!F2,0)+IF(AND(EXACT(D110,"CPS_60s"),EXACT(E110,"Loss")),'Input Data'!F3,0)</f>
        <v>0</v>
      </c>
    </row>
    <row r="111" spans="2:7" ht="15.75">
      <c r="B111" s="56"/>
      <c r="C111" s="25"/>
      <c r="D111" s="25"/>
      <c r="E111" s="27"/>
      <c r="F111" s="167">
        <f>IF(AND(EXACT(D111,"CPS_5m"),EXACT(E111,"Win")),'Input Data'!E2,0)+IF(AND(EXACT(D111,"CPS_5m"),EXACT(E111,"Loss")),'Input Data'!E3,0)+IF(AND(EXACT(D111,"CPS_60s"),EXACT(E111,"Win")),'Input Data'!D2,0)+IF(AND(EXACT(D111,"CPS_60s"),EXACT(E111,"Loss")),'Input Data'!D3,0)</f>
        <v>0</v>
      </c>
      <c r="G111" s="81">
        <f>IF(AND(EXACT(D111,"CPS_5m"),EXACT(E111,"Win")),'Input Data'!G2,0)+IF(AND(EXACT(D111,"CPS_5m"),EXACT(E111,"Loss")),'Input Data'!G3,0)+IF(AND(EXACT(D111,"CPS_60s"),EXACT(E111,"Win")),'Input Data'!F2,0)+IF(AND(EXACT(D111,"CPS_60s"),EXACT(E111,"Loss")),'Input Data'!F3,0)</f>
        <v>0</v>
      </c>
    </row>
    <row r="112" spans="2:7" ht="15.75">
      <c r="B112" s="57"/>
      <c r="C112" s="26"/>
      <c r="D112" s="26"/>
      <c r="E112" s="27"/>
      <c r="F112" s="167">
        <f>IF(AND(EXACT(D112,"CPS_5m"),EXACT(E112,"Win")),'Input Data'!E2,0)+IF(AND(EXACT(D112,"CPS_5m"),EXACT(E112,"Loss")),'Input Data'!E3,0)+IF(AND(EXACT(D112,"CPS_60s"),EXACT(E112,"Win")),'Input Data'!D2,0)+IF(AND(EXACT(D112,"CPS_60s"),EXACT(E112,"Loss")),'Input Data'!D3,0)</f>
        <v>0</v>
      </c>
      <c r="G112" s="81">
        <f>IF(AND(EXACT(D112,"CPS_5m"),EXACT(E112,"Win")),'Input Data'!G2,0)+IF(AND(EXACT(D112,"CPS_5m"),EXACT(E112,"Loss")),'Input Data'!G3,0)+IF(AND(EXACT(D112,"CPS_60s"),EXACT(E112,"Win")),'Input Data'!F2,0)+IF(AND(EXACT(D112,"CPS_60s"),EXACT(E112,"Loss")),'Input Data'!F3,0)</f>
        <v>0</v>
      </c>
    </row>
    <row r="113" spans="2:7" ht="15.75">
      <c r="B113" s="57"/>
      <c r="C113" s="25"/>
      <c r="D113" s="26"/>
      <c r="E113" s="27"/>
      <c r="F113" s="167">
        <f>IF(AND(EXACT(D113,"CPS_5m"),EXACT(E113,"Win")),'Input Data'!E2,0)+IF(AND(EXACT(D113,"CPS_5m"),EXACT(E113,"Loss")),'Input Data'!E3,0)+IF(AND(EXACT(D113,"CPS_60s"),EXACT(E113,"Win")),'Input Data'!D2,0)+IF(AND(EXACT(D113,"CPS_60s"),EXACT(E113,"Loss")),'Input Data'!D3,0)</f>
        <v>0</v>
      </c>
      <c r="G113" s="81">
        <f>IF(AND(EXACT(D113,"CPS_5m"),EXACT(E113,"Win")),'Input Data'!G2,0)+IF(AND(EXACT(D113,"CPS_5m"),EXACT(E113,"Loss")),'Input Data'!G3,0)+IF(AND(EXACT(D113,"CPS_60s"),EXACT(E113,"Win")),'Input Data'!F2,0)+IF(AND(EXACT(D113,"CPS_60s"),EXACT(E113,"Loss")),'Input Data'!F3,0)</f>
        <v>0</v>
      </c>
    </row>
    <row r="114" spans="2:7" ht="15.75">
      <c r="B114" s="57"/>
      <c r="C114" s="25"/>
      <c r="D114" s="25"/>
      <c r="E114" s="27"/>
      <c r="F114" s="167">
        <f>IF(AND(EXACT(D114,"CPS_5m"),EXACT(E114,"Win")),'Input Data'!E2,0)+IF(AND(EXACT(D114,"CPS_5m"),EXACT(E114,"Loss")),'Input Data'!E3,0)+IF(AND(EXACT(D114,"CPS_60s"),EXACT(E114,"Win")),'Input Data'!D2,0)+IF(AND(EXACT(D114,"CPS_60s"),EXACT(E114,"Loss")),'Input Data'!D3,0)</f>
        <v>0</v>
      </c>
      <c r="G114" s="81">
        <f>IF(AND(EXACT(D114,"CPS_5m"),EXACT(E114,"Win")),'Input Data'!G2,0)+IF(AND(EXACT(D114,"CPS_5m"),EXACT(E114,"Loss")),'Input Data'!G3,0)+IF(AND(EXACT(D114,"CPS_60s"),EXACT(E114,"Win")),'Input Data'!F2,0)+IF(AND(EXACT(D114,"CPS_60s"),EXACT(E114,"Loss")),'Input Data'!F3,0)</f>
        <v>0</v>
      </c>
    </row>
    <row r="115" spans="2:7" ht="15.75">
      <c r="B115" s="57"/>
      <c r="C115" s="25"/>
      <c r="D115" s="26"/>
      <c r="E115" s="27"/>
      <c r="F115" s="167">
        <f>IF(AND(EXACT(D115,"CPS_5m"),EXACT(E115,"Win")),'Input Data'!E2,0)+IF(AND(EXACT(D115,"CPS_5m"),EXACT(E115,"Loss")),'Input Data'!E3,0)+IF(AND(EXACT(D115,"CPS_60s"),EXACT(E115,"Win")),'Input Data'!D2,0)+IF(AND(EXACT(D115,"CPS_60s"),EXACT(E115,"Loss")),'Input Data'!D3,0)</f>
        <v>0</v>
      </c>
      <c r="G115" s="81">
        <f>IF(AND(EXACT(D115,"CPS_5m"),EXACT(E115,"Win")),'Input Data'!G2,0)+IF(AND(EXACT(D115,"CPS_5m"),EXACT(E115,"Loss")),'Input Data'!G3,0)+IF(AND(EXACT(D115,"CPS_60s"),EXACT(E115,"Win")),'Input Data'!F2,0)+IF(AND(EXACT(D115,"CPS_60s"),EXACT(E115,"Loss")),'Input Data'!F3,0)</f>
        <v>0</v>
      </c>
    </row>
    <row r="116" spans="2:7" ht="15.75">
      <c r="B116" s="57"/>
      <c r="C116" s="25"/>
      <c r="D116" s="26"/>
      <c r="E116" s="27"/>
      <c r="F116" s="167">
        <f>IF(AND(EXACT(D116,"CPS_5m"),EXACT(E116,"Win")),'Input Data'!E2,0)+IF(AND(EXACT(D116,"CPS_5m"),EXACT(E116,"Loss")),'Input Data'!E3,0)+IF(AND(EXACT(D116,"CPS_60s"),EXACT(E116,"Win")),'Input Data'!D2,0)+IF(AND(EXACT(D116,"CPS_60s"),EXACT(E116,"Loss")),'Input Data'!D3,0)</f>
        <v>0</v>
      </c>
      <c r="G116" s="81">
        <f>IF(AND(EXACT(D116,"CPS_5m"),EXACT(E116,"Win")),'Input Data'!G2,0)+IF(AND(EXACT(D116,"CPS_5m"),EXACT(E116,"Loss")),'Input Data'!G3,0)+IF(AND(EXACT(D116,"CPS_60s"),EXACT(E116,"Win")),'Input Data'!F2,0)+IF(AND(EXACT(D116,"CPS_60s"),EXACT(E116,"Loss")),'Input Data'!F3,0)</f>
        <v>0</v>
      </c>
    </row>
    <row r="117" spans="2:7" ht="15.75">
      <c r="B117" s="57"/>
      <c r="C117" s="25"/>
      <c r="D117" s="25"/>
      <c r="E117" s="27"/>
      <c r="F117" s="167">
        <f>IF(AND(EXACT(D117,"CPS_5m"),EXACT(E117,"Win")),'Input Data'!E2,0)+IF(AND(EXACT(D117,"CPS_5m"),EXACT(E117,"Loss")),'Input Data'!E3,0)+IF(AND(EXACT(D117,"CPS_60s"),EXACT(E117,"Win")),'Input Data'!D2,0)+IF(AND(EXACT(D117,"CPS_60s"),EXACT(E117,"Loss")),'Input Data'!D3,0)</f>
        <v>0</v>
      </c>
      <c r="G117" s="81">
        <f>IF(AND(EXACT(D117,"CPS_5m"),EXACT(E117,"Win")),'Input Data'!G2,0)+IF(AND(EXACT(D117,"CPS_5m"),EXACT(E117,"Loss")),'Input Data'!G3,0)+IF(AND(EXACT(D117,"CPS_60s"),EXACT(E117,"Win")),'Input Data'!F2,0)+IF(AND(EXACT(D117,"CPS_60s"),EXACT(E117,"Loss")),'Input Data'!F3,0)</f>
        <v>0</v>
      </c>
    </row>
    <row r="118" spans="2:7" ht="15.75">
      <c r="B118" s="56"/>
      <c r="C118" s="25"/>
      <c r="D118" s="26"/>
      <c r="E118" s="27"/>
      <c r="F118" s="167">
        <f>IF(AND(EXACT(D118,"CPS_5m"),EXACT(E118,"Win")),'Input Data'!E2,0)+IF(AND(EXACT(D118,"CPS_5m"),EXACT(E118,"Loss")),'Input Data'!E3,0)+IF(AND(EXACT(D118,"CPS_60s"),EXACT(E118,"Win")),'Input Data'!D2,0)+IF(AND(EXACT(D118,"CPS_60s"),EXACT(E118,"Loss")),'Input Data'!D3,0)</f>
        <v>0</v>
      </c>
      <c r="G118" s="81">
        <f>IF(AND(EXACT(D118,"CPS_5m"),EXACT(E118,"Win")),'Input Data'!G2,0)+IF(AND(EXACT(D118,"CPS_5m"),EXACT(E118,"Loss")),'Input Data'!G3,0)+IF(AND(EXACT(D118,"CPS_60s"),EXACT(E118,"Win")),'Input Data'!F2,0)+IF(AND(EXACT(D118,"CPS_60s"),EXACT(E118,"Loss")),'Input Data'!F3,0)</f>
        <v>0</v>
      </c>
    </row>
    <row r="119" spans="2:7" ht="15.75">
      <c r="B119" s="56"/>
      <c r="C119" s="25"/>
      <c r="D119" s="25"/>
      <c r="E119" s="27"/>
      <c r="F119" s="167">
        <f>IF(AND(EXACT(D119,"CPS_5m"),EXACT(E119,"Win")),'Input Data'!E2,0)+IF(AND(EXACT(D119,"CPS_5m"),EXACT(E119,"Loss")),'Input Data'!E3,0)+IF(AND(EXACT(D119,"CPS_60s"),EXACT(E119,"Win")),'Input Data'!D2,0)+IF(AND(EXACT(D119,"CPS_60s"),EXACT(E119,"Loss")),'Input Data'!D3,0)</f>
        <v>0</v>
      </c>
      <c r="G119" s="81">
        <f>IF(AND(EXACT(D119,"CPS_5m"),EXACT(E119,"Win")),'Input Data'!G2,0)+IF(AND(EXACT(D119,"CPS_5m"),EXACT(E119,"Loss")),'Input Data'!G3,0)+IF(AND(EXACT(D119,"CPS_60s"),EXACT(E119,"Win")),'Input Data'!F2,0)+IF(AND(EXACT(D119,"CPS_60s"),EXACT(E119,"Loss")),'Input Data'!F3,0)</f>
        <v>0</v>
      </c>
    </row>
    <row r="120" spans="2:7" ht="15.75">
      <c r="B120" s="56"/>
      <c r="C120" s="25"/>
      <c r="D120" s="25"/>
      <c r="E120" s="27"/>
      <c r="F120" s="167">
        <f>IF(AND(EXACT(D120,"CPS_5m"),EXACT(E120,"Win")),'Input Data'!E2,0)+IF(AND(EXACT(D120,"CPS_5m"),EXACT(E120,"Loss")),'Input Data'!E3,0)+IF(AND(EXACT(D120,"CPS_60s"),EXACT(E120,"Win")),'Input Data'!D2,0)+IF(AND(EXACT(D120,"CPS_60s"),EXACT(E120,"Loss")),'Input Data'!D3,0)</f>
        <v>0</v>
      </c>
      <c r="G120" s="81">
        <f>IF(AND(EXACT(D120,"CPS_5m"),EXACT(E120,"Win")),'Input Data'!G2,0)+IF(AND(EXACT(D120,"CPS_5m"),EXACT(E120,"Loss")),'Input Data'!G3,0)+IF(AND(EXACT(D120,"CPS_60s"),EXACT(E120,"Win")),'Input Data'!F2,0)+IF(AND(EXACT(D120,"CPS_60s"),EXACT(E120,"Loss")),'Input Data'!F3,0)</f>
        <v>0</v>
      </c>
    </row>
    <row r="121" spans="2:7" ht="15.75">
      <c r="B121" s="56"/>
      <c r="C121" s="25"/>
      <c r="D121" s="25"/>
      <c r="E121" s="27"/>
      <c r="F121" s="167">
        <f>IF(AND(EXACT(D121,"CPS_5m"),EXACT(E121,"Win")),'Input Data'!E2,0)+IF(AND(EXACT(D121,"CPS_5m"),EXACT(E121,"Loss")),'Input Data'!E3,0)+IF(AND(EXACT(D121,"CPS_60s"),EXACT(E121,"Win")),'Input Data'!D2,0)+IF(AND(EXACT(D121,"CPS_60s"),EXACT(E121,"Loss")),'Input Data'!D3,0)</f>
        <v>0</v>
      </c>
      <c r="G121" s="81">
        <f>IF(AND(EXACT(D121,"CPS_5m"),EXACT(E121,"Win")),'Input Data'!G2,0)+IF(AND(EXACT(D121,"CPS_5m"),EXACT(E121,"Loss")),'Input Data'!G3,0)+IF(AND(EXACT(D121,"CPS_60s"),EXACT(E121,"Win")),'Input Data'!F2,0)+IF(AND(EXACT(D121,"CPS_60s"),EXACT(E121,"Loss")),'Input Data'!F3,0)</f>
        <v>0</v>
      </c>
    </row>
    <row r="122" spans="2:7" ht="15.75">
      <c r="B122" s="56"/>
      <c r="C122" s="25"/>
      <c r="D122" s="25"/>
      <c r="E122" s="27"/>
      <c r="F122" s="167">
        <f>IF(AND(EXACT(D122,"CPS_5m"),EXACT(E122,"Win")),'Input Data'!E2,0)+IF(AND(EXACT(D122,"CPS_5m"),EXACT(E122,"Loss")),'Input Data'!E3,0)+IF(AND(EXACT(D122,"CPS_60s"),EXACT(E122,"Win")),'Input Data'!D2,0)+IF(AND(EXACT(D122,"CPS_60s"),EXACT(E122,"Loss")),'Input Data'!D3,0)</f>
        <v>0</v>
      </c>
      <c r="G122" s="81">
        <f>IF(AND(EXACT(D122,"CPS_5m"),EXACT(E122,"Win")),'Input Data'!G2,0)+IF(AND(EXACT(D122,"CPS_5m"),EXACT(E122,"Loss")),'Input Data'!G3,0)+IF(AND(EXACT(D122,"CPS_60s"),EXACT(E122,"Win")),'Input Data'!F2,0)+IF(AND(EXACT(D122,"CPS_60s"),EXACT(E122,"Loss")),'Input Data'!F3,0)</f>
        <v>0</v>
      </c>
    </row>
    <row r="123" spans="2:7" ht="15.75">
      <c r="B123" s="56"/>
      <c r="C123" s="25"/>
      <c r="D123" s="25"/>
      <c r="E123" s="27"/>
      <c r="F123" s="167">
        <f>IF(AND(EXACT(D123,"CPS_5m"),EXACT(E123,"Win")),'Input Data'!E2,0)+IF(AND(EXACT(D123,"CPS_5m"),EXACT(E123,"Loss")),'Input Data'!E3,0)+IF(AND(EXACT(D123,"CPS_60s"),EXACT(E123,"Win")),'Input Data'!D2,0)+IF(AND(EXACT(D123,"CPS_60s"),EXACT(E123,"Loss")),'Input Data'!D3,0)</f>
        <v>0</v>
      </c>
      <c r="G123" s="81">
        <f>IF(AND(EXACT(D123,"CPS_5m"),EXACT(E123,"Win")),'Input Data'!G2,0)+IF(AND(EXACT(D123,"CPS_5m"),EXACT(E123,"Loss")),'Input Data'!G3,0)+IF(AND(EXACT(D123,"CPS_60s"),EXACT(E123,"Win")),'Input Data'!F2,0)+IF(AND(EXACT(D123,"CPS_60s"),EXACT(E123,"Loss")),'Input Data'!F3,0)</f>
        <v>0</v>
      </c>
    </row>
    <row r="124" spans="2:7" ht="15.75">
      <c r="B124" s="56"/>
      <c r="C124" s="25"/>
      <c r="D124" s="25"/>
      <c r="E124" s="27"/>
      <c r="F124" s="167">
        <f>IF(AND(EXACT(D124,"CPS_5m"),EXACT(E124,"Win")),'Input Data'!E2,0)+IF(AND(EXACT(D124,"CPS_5m"),EXACT(E124,"Loss")),'Input Data'!E3,0)+IF(AND(EXACT(D124,"CPS_60s"),EXACT(E124,"Win")),'Input Data'!D2,0)+IF(AND(EXACT(D124,"CPS_60s"),EXACT(E124,"Loss")),'Input Data'!D3,0)</f>
        <v>0</v>
      </c>
      <c r="G124" s="81">
        <f>IF(AND(EXACT(D124,"CPS_5m"),EXACT(E124,"Win")),'Input Data'!G2,0)+IF(AND(EXACT(D124,"CPS_5m"),EXACT(E124,"Loss")),'Input Data'!G3,0)+IF(AND(EXACT(D124,"CPS_60s"),EXACT(E124,"Win")),'Input Data'!F2,0)+IF(AND(EXACT(D124,"CPS_60s"),EXACT(E124,"Loss")),'Input Data'!F3,0)</f>
        <v>0</v>
      </c>
    </row>
    <row r="125" spans="2:7" ht="15.75">
      <c r="B125" s="56"/>
      <c r="C125" s="25"/>
      <c r="D125" s="25"/>
      <c r="E125" s="27"/>
      <c r="F125" s="167">
        <f>IF(AND(EXACT(D125,"CPS_5m"),EXACT(E125,"Win")),'Input Data'!E2,0)+IF(AND(EXACT(D125,"CPS_5m"),EXACT(E125,"Loss")),'Input Data'!E3,0)+IF(AND(EXACT(D125,"CPS_60s"),EXACT(E125,"Win")),'Input Data'!D2,0)+IF(AND(EXACT(D125,"CPS_60s"),EXACT(E125,"Loss")),'Input Data'!D3,0)</f>
        <v>0</v>
      </c>
      <c r="G125" s="81">
        <f>IF(AND(EXACT(D125,"CPS_5m"),EXACT(E125,"Win")),'Input Data'!G2,0)+IF(AND(EXACT(D125,"CPS_5m"),EXACT(E125,"Loss")),'Input Data'!G3,0)+IF(AND(EXACT(D125,"CPS_60s"),EXACT(E125,"Win")),'Input Data'!F2,0)+IF(AND(EXACT(D125,"CPS_60s"),EXACT(E125,"Loss")),'Input Data'!F3,0)</f>
        <v>0</v>
      </c>
    </row>
    <row r="126" spans="2:7" ht="15.75">
      <c r="B126" s="56"/>
      <c r="C126" s="25"/>
      <c r="D126" s="25"/>
      <c r="E126" s="27"/>
      <c r="F126" s="167">
        <f>IF(AND(EXACT(D126,"CPS_5m"),EXACT(E126,"Win")),'Input Data'!E2,0)+IF(AND(EXACT(D126,"CPS_5m"),EXACT(E126,"Loss")),'Input Data'!E3,0)+IF(AND(EXACT(D126,"CPS_60s"),EXACT(E126,"Win")),'Input Data'!D2,0)+IF(AND(EXACT(D126,"CPS_60s"),EXACT(E126,"Loss")),'Input Data'!D3,0)</f>
        <v>0</v>
      </c>
      <c r="G126" s="81">
        <f>IF(AND(EXACT(D126,"CPS_5m"),EXACT(E126,"Win")),'Input Data'!G2,0)+IF(AND(EXACT(D126,"CPS_5m"),EXACT(E126,"Loss")),'Input Data'!G3,0)+IF(AND(EXACT(D126,"CPS_60s"),EXACT(E126,"Win")),'Input Data'!F2,0)+IF(AND(EXACT(D126,"CPS_60s"),EXACT(E126,"Loss")),'Input Data'!F3,0)</f>
        <v>0</v>
      </c>
    </row>
    <row r="127" spans="2:7" ht="15.75">
      <c r="B127" s="56"/>
      <c r="C127" s="25"/>
      <c r="D127" s="25"/>
      <c r="E127" s="27"/>
      <c r="F127" s="167">
        <f>IF(AND(EXACT(D127,"CPS_5m"),EXACT(E127,"Win")),'Input Data'!E2,0)+IF(AND(EXACT(D127,"CPS_5m"),EXACT(E127,"Loss")),'Input Data'!E3,0)+IF(AND(EXACT(D127,"CPS_60s"),EXACT(E127,"Win")),'Input Data'!D2,0)+IF(AND(EXACT(D127,"CPS_60s"),EXACT(E127,"Loss")),'Input Data'!D3,0)</f>
        <v>0</v>
      </c>
      <c r="G127" s="81">
        <f>IF(AND(EXACT(D127,"CPS_5m"),EXACT(E127,"Win")),'Input Data'!G2,0)+IF(AND(EXACT(D127,"CPS_5m"),EXACT(E127,"Loss")),'Input Data'!G3,0)+IF(AND(EXACT(D127,"CPS_60s"),EXACT(E127,"Win")),'Input Data'!F2,0)+IF(AND(EXACT(D127,"CPS_60s"),EXACT(E127,"Loss")),'Input Data'!F3,0)</f>
        <v>0</v>
      </c>
    </row>
    <row r="128" spans="2:7" ht="15.75">
      <c r="B128" s="56"/>
      <c r="C128" s="25"/>
      <c r="D128" s="25"/>
      <c r="E128" s="27"/>
      <c r="F128" s="167">
        <f>IF(AND(EXACT(D128,"CPS_5m"),EXACT(E128,"Win")),'Input Data'!E2,0)+IF(AND(EXACT(D128,"CPS_5m"),EXACT(E128,"Loss")),'Input Data'!E3,0)+IF(AND(EXACT(D128,"CPS_60s"),EXACT(E128,"Win")),'Input Data'!D2,0)+IF(AND(EXACT(D128,"CPS_60s"),EXACT(E128,"Loss")),'Input Data'!D3,0)</f>
        <v>0</v>
      </c>
      <c r="G128" s="81">
        <f>IF(AND(EXACT(D128,"CPS_5m"),EXACT(E128,"Win")),'Input Data'!G2,0)+IF(AND(EXACT(D128,"CPS_5m"),EXACT(E128,"Loss")),'Input Data'!G3,0)+IF(AND(EXACT(D128,"CPS_60s"),EXACT(E128,"Win")),'Input Data'!F2,0)+IF(AND(EXACT(D128,"CPS_60s"),EXACT(E128,"Loss")),'Input Data'!F3,0)</f>
        <v>0</v>
      </c>
    </row>
    <row r="129" spans="2:7" ht="15.75">
      <c r="B129" s="56"/>
      <c r="C129" s="25"/>
      <c r="D129" s="25"/>
      <c r="E129" s="27"/>
      <c r="F129" s="167">
        <f>IF(AND(EXACT(D129,"CPS_5m"),EXACT(E129,"Win")),'Input Data'!E2,0)+IF(AND(EXACT(D129,"CPS_5m"),EXACT(E129,"Loss")),'Input Data'!E3,0)+IF(AND(EXACT(D129,"CPS_60s"),EXACT(E129,"Win")),'Input Data'!D2,0)+IF(AND(EXACT(D129,"CPS_60s"),EXACT(E129,"Loss")),'Input Data'!D3,0)</f>
        <v>0</v>
      </c>
      <c r="G129" s="81">
        <f>IF(AND(EXACT(D129,"CPS_5m"),EXACT(E129,"Win")),'Input Data'!G2,0)+IF(AND(EXACT(D129,"CPS_5m"),EXACT(E129,"Loss")),'Input Data'!G3,0)+IF(AND(EXACT(D129,"CPS_60s"),EXACT(E129,"Win")),'Input Data'!F2,0)+IF(AND(EXACT(D129,"CPS_60s"),EXACT(E129,"Loss")),'Input Data'!F3,0)</f>
        <v>0</v>
      </c>
    </row>
    <row r="130" spans="2:7" ht="15.75">
      <c r="B130" s="56"/>
      <c r="C130" s="25"/>
      <c r="D130" s="25"/>
      <c r="E130" s="27"/>
      <c r="F130" s="167">
        <f>IF(AND(EXACT(D130,"CPS_5m"),EXACT(E130,"Win")),'Input Data'!E2,0)+IF(AND(EXACT(D130,"CPS_5m"),EXACT(E130,"Loss")),'Input Data'!E3,0)+IF(AND(EXACT(D130,"CPS_60s"),EXACT(E130,"Win")),'Input Data'!D2,0)+IF(AND(EXACT(D130,"CPS_60s"),EXACT(E130,"Loss")),'Input Data'!D3,0)</f>
        <v>0</v>
      </c>
      <c r="G130" s="81">
        <f>IF(AND(EXACT(D130,"CPS_5m"),EXACT(E130,"Win")),'Input Data'!G2,0)+IF(AND(EXACT(D130,"CPS_5m"),EXACT(E130,"Loss")),'Input Data'!G3,0)+IF(AND(EXACT(D130,"CPS_60s"),EXACT(E130,"Win")),'Input Data'!F2,0)+IF(AND(EXACT(D130,"CPS_60s"),EXACT(E130,"Loss")),'Input Data'!F3,0)</f>
        <v>0</v>
      </c>
    </row>
    <row r="131" spans="2:7" ht="15.75">
      <c r="B131" s="56"/>
      <c r="C131" s="25"/>
      <c r="D131" s="25"/>
      <c r="E131" s="27"/>
      <c r="F131" s="167">
        <f>IF(AND(EXACT(D131,"CPS_5m"),EXACT(E131,"Win")),'Input Data'!E2,0)+IF(AND(EXACT(D131,"CPS_5m"),EXACT(E131,"Loss")),'Input Data'!E3,0)+IF(AND(EXACT(D131,"CPS_60s"),EXACT(E131,"Win")),'Input Data'!D2,0)+IF(AND(EXACT(D131,"CPS_60s"),EXACT(E131,"Loss")),'Input Data'!D3,0)</f>
        <v>0</v>
      </c>
      <c r="G131" s="81">
        <f>IF(AND(EXACT(D131,"CPS_5m"),EXACT(E131,"Win")),'Input Data'!G2,0)+IF(AND(EXACT(D131,"CPS_5m"),EXACT(E131,"Loss")),'Input Data'!G3,0)+IF(AND(EXACT(D131,"CPS_60s"),EXACT(E131,"Win")),'Input Data'!F2,0)+IF(AND(EXACT(D131,"CPS_60s"),EXACT(E131,"Loss")),'Input Data'!F3,0)</f>
        <v>0</v>
      </c>
    </row>
    <row r="132" spans="2:7" ht="15.75">
      <c r="B132" s="56"/>
      <c r="C132" s="25"/>
      <c r="D132" s="25"/>
      <c r="E132" s="27"/>
      <c r="F132" s="167">
        <f>IF(AND(EXACT(D132,"CPS_5m"),EXACT(E132,"Win")),'Input Data'!E2,0)+IF(AND(EXACT(D132,"CPS_5m"),EXACT(E132,"Loss")),'Input Data'!E3,0)+IF(AND(EXACT(D132,"CPS_60s"),EXACT(E132,"Win")),'Input Data'!D2,0)+IF(AND(EXACT(D132,"CPS_60s"),EXACT(E132,"Loss")),'Input Data'!D3,0)</f>
        <v>0</v>
      </c>
      <c r="G132" s="81">
        <f>IF(AND(EXACT(D132,"CPS_5m"),EXACT(E132,"Win")),'Input Data'!G2,0)+IF(AND(EXACT(D132,"CPS_5m"),EXACT(E132,"Loss")),'Input Data'!G3,0)+IF(AND(EXACT(D132,"CPS_60s"),EXACT(E132,"Win")),'Input Data'!F2,0)+IF(AND(EXACT(D132,"CPS_60s"),EXACT(E132,"Loss")),'Input Data'!F3,0)</f>
        <v>0</v>
      </c>
    </row>
    <row r="133" spans="2:7" ht="15.75">
      <c r="B133" s="56"/>
      <c r="C133" s="25"/>
      <c r="D133" s="25"/>
      <c r="E133" s="27"/>
      <c r="F133" s="167">
        <f>IF(AND(EXACT(D133,"CPS_5m"),EXACT(E133,"Win")),'Input Data'!E2,0)+IF(AND(EXACT(D133,"CPS_5m"),EXACT(E133,"Loss")),'Input Data'!E3,0)+IF(AND(EXACT(D133,"CPS_60s"),EXACT(E133,"Win")),'Input Data'!D2,0)+IF(AND(EXACT(D133,"CPS_60s"),EXACT(E133,"Loss")),'Input Data'!D3,0)</f>
        <v>0</v>
      </c>
      <c r="G133" s="81">
        <f>IF(AND(EXACT(D133,"CPS_5m"),EXACT(E133,"Win")),'Input Data'!G2,0)+IF(AND(EXACT(D133,"CPS_5m"),EXACT(E133,"Loss")),'Input Data'!G3,0)+IF(AND(EXACT(D133,"CPS_60s"),EXACT(E133,"Win")),'Input Data'!F2,0)+IF(AND(EXACT(D133,"CPS_60s"),EXACT(E133,"Loss")),'Input Data'!F3,0)</f>
        <v>0</v>
      </c>
    </row>
    <row r="134" spans="2:7" ht="15.75">
      <c r="B134" s="56"/>
      <c r="C134" s="25"/>
      <c r="D134" s="25"/>
      <c r="E134" s="27"/>
      <c r="F134" s="167">
        <f>IF(AND(EXACT(D134,"CPS_5m"),EXACT(E134,"Win")),'Input Data'!E2,0)+IF(AND(EXACT(D134,"CPS_5m"),EXACT(E134,"Loss")),'Input Data'!E3,0)+IF(AND(EXACT(D134,"CPS_60s"),EXACT(E134,"Win")),'Input Data'!D2,0)+IF(AND(EXACT(D134,"CPS_60s"),EXACT(E134,"Loss")),'Input Data'!D3,0)</f>
        <v>0</v>
      </c>
      <c r="G134" s="81">
        <f>IF(AND(EXACT(D134,"CPS_5m"),EXACT(E134,"Win")),'Input Data'!G2,0)+IF(AND(EXACT(D134,"CPS_5m"),EXACT(E134,"Loss")),'Input Data'!G3,0)+IF(AND(EXACT(D134,"CPS_60s"),EXACT(E134,"Win")),'Input Data'!F2,0)+IF(AND(EXACT(D134,"CPS_60s"),EXACT(E134,"Loss")),'Input Data'!F3,0)</f>
        <v>0</v>
      </c>
    </row>
    <row r="135" spans="2:7" ht="15.75">
      <c r="B135" s="56"/>
      <c r="C135" s="25"/>
      <c r="D135" s="25"/>
      <c r="E135" s="27"/>
      <c r="F135" s="167">
        <f>IF(AND(EXACT(D135,"CPS_5m"),EXACT(E135,"Win")),'Input Data'!E2,0)+IF(AND(EXACT(D135,"CPS_5m"),EXACT(E135,"Loss")),'Input Data'!E3,0)+IF(AND(EXACT(D135,"CPS_60s"),EXACT(E135,"Win")),'Input Data'!D2,0)+IF(AND(EXACT(D135,"CPS_60s"),EXACT(E135,"Loss")),'Input Data'!D3,0)</f>
        <v>0</v>
      </c>
      <c r="G135" s="81">
        <f>IF(AND(EXACT(D135,"CPS_5m"),EXACT(E135,"Win")),'Input Data'!G2,0)+IF(AND(EXACT(D135,"CPS_5m"),EXACT(E135,"Loss")),'Input Data'!G3,0)+IF(AND(EXACT(D135,"CPS_60s"),EXACT(E135,"Win")),'Input Data'!F2,0)+IF(AND(EXACT(D135,"CPS_60s"),EXACT(E135,"Loss")),'Input Data'!F3,0)</f>
        <v>0</v>
      </c>
    </row>
    <row r="136" spans="2:7" ht="15.75">
      <c r="B136" s="56"/>
      <c r="C136" s="25"/>
      <c r="D136" s="25"/>
      <c r="E136" s="27"/>
      <c r="F136" s="167">
        <f>IF(AND(EXACT(D136,"CPS_5m"),EXACT(E136,"Win")),'Input Data'!E2,0)+IF(AND(EXACT(D136,"CPS_5m"),EXACT(E136,"Loss")),'Input Data'!E3,0)+IF(AND(EXACT(D136,"CPS_60s"),EXACT(E136,"Win")),'Input Data'!D2,0)+IF(AND(EXACT(D136,"CPS_60s"),EXACT(E136,"Loss")),'Input Data'!D3,0)</f>
        <v>0</v>
      </c>
      <c r="G136" s="81">
        <f>IF(AND(EXACT(D136,"CPS_5m"),EXACT(E136,"Win")),'Input Data'!G2,0)+IF(AND(EXACT(D136,"CPS_5m"),EXACT(E136,"Loss")),'Input Data'!G3,0)+IF(AND(EXACT(D136,"CPS_60s"),EXACT(E136,"Win")),'Input Data'!F2,0)+IF(AND(EXACT(D136,"CPS_60s"),EXACT(E136,"Loss")),'Input Data'!F3,0)</f>
        <v>0</v>
      </c>
    </row>
    <row r="137" spans="2:7" ht="15.75">
      <c r="B137" s="56"/>
      <c r="C137" s="25"/>
      <c r="D137" s="25"/>
      <c r="E137" s="27"/>
      <c r="F137" s="167">
        <f>IF(AND(EXACT(D137,"CPS_5m"),EXACT(E137,"Win")),'Input Data'!E2,0)+IF(AND(EXACT(D137,"CPS_5m"),EXACT(E137,"Loss")),'Input Data'!E3,0)+IF(AND(EXACT(D137,"CPS_60s"),EXACT(E137,"Win")),'Input Data'!D2,0)+IF(AND(EXACT(D137,"CPS_60s"),EXACT(E137,"Loss")),'Input Data'!D3,0)</f>
        <v>0</v>
      </c>
      <c r="G137" s="81">
        <f>IF(AND(EXACT(D137,"CPS_5m"),EXACT(E137,"Win")),'Input Data'!G2,0)+IF(AND(EXACT(D137,"CPS_5m"),EXACT(E137,"Loss")),'Input Data'!G3,0)+IF(AND(EXACT(D137,"CPS_60s"),EXACT(E137,"Win")),'Input Data'!F2,0)+IF(AND(EXACT(D137,"CPS_60s"),EXACT(E137,"Loss")),'Input Data'!F3,0)</f>
        <v>0</v>
      </c>
    </row>
    <row r="138" spans="2:7" ht="15.75">
      <c r="B138" s="56"/>
      <c r="C138" s="25"/>
      <c r="D138" s="25"/>
      <c r="E138" s="27"/>
      <c r="F138" s="167">
        <f>IF(AND(EXACT(D138,"CPS_5m"),EXACT(E138,"Win")),'Input Data'!E2,0)+IF(AND(EXACT(D138,"CPS_5m"),EXACT(E138,"Loss")),'Input Data'!E3,0)+IF(AND(EXACT(D138,"CPS_60s"),EXACT(E138,"Win")),'Input Data'!D2,0)+IF(AND(EXACT(D138,"CPS_60s"),EXACT(E138,"Loss")),'Input Data'!D3,0)</f>
        <v>0</v>
      </c>
      <c r="G138" s="81">
        <f>IF(AND(EXACT(D138,"CPS_5m"),EXACT(E138,"Win")),'Input Data'!G2,0)+IF(AND(EXACT(D138,"CPS_5m"),EXACT(E138,"Loss")),'Input Data'!G3,0)+IF(AND(EXACT(D138,"CPS_60s"),EXACT(E138,"Win")),'Input Data'!F2,0)+IF(AND(EXACT(D138,"CPS_60s"),EXACT(E138,"Loss")),'Input Data'!F3,0)</f>
        <v>0</v>
      </c>
    </row>
    <row r="139" spans="2:7" ht="15.75">
      <c r="B139" s="56"/>
      <c r="C139" s="25"/>
      <c r="D139" s="25"/>
      <c r="E139" s="27"/>
      <c r="F139" s="167">
        <f>IF(AND(EXACT(D139,"CPS_5m"),EXACT(E139,"Win")),'Input Data'!E2,0)+IF(AND(EXACT(D139,"CPS_5m"),EXACT(E139,"Loss")),'Input Data'!E3,0)+IF(AND(EXACT(D139,"CPS_60s"),EXACT(E139,"Win")),'Input Data'!D2,0)+IF(AND(EXACT(D139,"CPS_60s"),EXACT(E139,"Loss")),'Input Data'!D3,0)</f>
        <v>0</v>
      </c>
      <c r="G139" s="81">
        <f>IF(AND(EXACT(D139,"CPS_5m"),EXACT(E139,"Win")),'Input Data'!G2,0)+IF(AND(EXACT(D139,"CPS_5m"),EXACT(E139,"Loss")),'Input Data'!G3,0)+IF(AND(EXACT(D139,"CPS_60s"),EXACT(E139,"Win")),'Input Data'!F2,0)+IF(AND(EXACT(D139,"CPS_60s"),EXACT(E139,"Loss")),'Input Data'!F3,0)</f>
        <v>0</v>
      </c>
    </row>
    <row r="140" spans="2:7" ht="15.75">
      <c r="B140" s="56"/>
      <c r="C140" s="25"/>
      <c r="D140" s="25"/>
      <c r="E140" s="27"/>
      <c r="F140" s="167">
        <f>IF(AND(EXACT(D140,"CPS_5m"),EXACT(E140,"Win")),'Input Data'!E2,0)+IF(AND(EXACT(D140,"CPS_5m"),EXACT(E140,"Loss")),'Input Data'!E3,0)+IF(AND(EXACT(D140,"CPS_60s"),EXACT(E140,"Win")),'Input Data'!D2,0)+IF(AND(EXACT(D140,"CPS_60s"),EXACT(E140,"Loss")),'Input Data'!D3,0)</f>
        <v>0</v>
      </c>
      <c r="G140" s="81">
        <f>IF(AND(EXACT(D140,"CPS_5m"),EXACT(E140,"Win")),'Input Data'!G2,0)+IF(AND(EXACT(D140,"CPS_5m"),EXACT(E140,"Loss")),'Input Data'!G3,0)+IF(AND(EXACT(D140,"CPS_60s"),EXACT(E140,"Win")),'Input Data'!F2,0)+IF(AND(EXACT(D140,"CPS_60s"),EXACT(E140,"Loss")),'Input Data'!F3,0)</f>
        <v>0</v>
      </c>
    </row>
    <row r="141" spans="2:7" ht="15.75">
      <c r="B141" s="56"/>
      <c r="C141" s="25"/>
      <c r="D141" s="25"/>
      <c r="E141" s="27"/>
      <c r="F141" s="167">
        <f>IF(AND(EXACT(D141,"CPS_5m"),EXACT(E141,"Win")),'Input Data'!E2,0)+IF(AND(EXACT(D141,"CPS_5m"),EXACT(E141,"Loss")),'Input Data'!E3,0)+IF(AND(EXACT(D141,"CPS_60s"),EXACT(E141,"Win")),'Input Data'!D2,0)+IF(AND(EXACT(D141,"CPS_60s"),EXACT(E141,"Loss")),'Input Data'!D3,0)</f>
        <v>0</v>
      </c>
      <c r="G141" s="81">
        <f>IF(AND(EXACT(D141,"CPS_5m"),EXACT(E141,"Win")),'Input Data'!G2,0)+IF(AND(EXACT(D141,"CPS_5m"),EXACT(E141,"Loss")),'Input Data'!G3,0)+IF(AND(EXACT(D141,"CPS_60s"),EXACT(E141,"Win")),'Input Data'!F2,0)+IF(AND(EXACT(D141,"CPS_60s"),EXACT(E141,"Loss")),'Input Data'!F3,0)</f>
        <v>0</v>
      </c>
    </row>
    <row r="142" spans="2:7" ht="15.75">
      <c r="B142" s="56"/>
      <c r="C142" s="25"/>
      <c r="D142" s="25"/>
      <c r="E142" s="27"/>
      <c r="F142" s="167">
        <f>IF(AND(EXACT(D142,"CPS_5m"),EXACT(E142,"Win")),'Input Data'!E2,0)+IF(AND(EXACT(D142,"CPS_5m"),EXACT(E142,"Loss")),'Input Data'!E3,0)+IF(AND(EXACT(D142,"CPS_60s"),EXACT(E142,"Win")),'Input Data'!D2,0)+IF(AND(EXACT(D142,"CPS_60s"),EXACT(E142,"Loss")),'Input Data'!D3,0)</f>
        <v>0</v>
      </c>
      <c r="G142" s="81">
        <f>IF(AND(EXACT(D142,"CPS_5m"),EXACT(E142,"Win")),'Input Data'!G2,0)+IF(AND(EXACT(D142,"CPS_5m"),EXACT(E142,"Loss")),'Input Data'!G3,0)+IF(AND(EXACT(D142,"CPS_60s"),EXACT(E142,"Win")),'Input Data'!F2,0)+IF(AND(EXACT(D142,"CPS_60s"),EXACT(E142,"Loss")),'Input Data'!F3,0)</f>
        <v>0</v>
      </c>
    </row>
    <row r="143" spans="2:7" ht="15.75">
      <c r="B143" s="56"/>
      <c r="C143" s="25"/>
      <c r="D143" s="25"/>
      <c r="E143" s="27"/>
      <c r="F143" s="167">
        <f>IF(AND(EXACT(D143,"CPS_5m"),EXACT(E143,"Win")),'Input Data'!E2,0)+IF(AND(EXACT(D143,"CPS_5m"),EXACT(E143,"Loss")),'Input Data'!E3,0)+IF(AND(EXACT(D143,"CPS_60s"),EXACT(E143,"Win")),'Input Data'!D2,0)+IF(AND(EXACT(D143,"CPS_60s"),EXACT(E143,"Loss")),'Input Data'!D3,0)</f>
        <v>0</v>
      </c>
      <c r="G143" s="81">
        <f>IF(AND(EXACT(D143,"CPS_5m"),EXACT(E143,"Win")),'Input Data'!G2,0)+IF(AND(EXACT(D143,"CPS_5m"),EXACT(E143,"Loss")),'Input Data'!G3,0)+IF(AND(EXACT(D143,"CPS_60s"),EXACT(E143,"Win")),'Input Data'!F2,0)+IF(AND(EXACT(D143,"CPS_60s"),EXACT(E143,"Loss")),'Input Data'!F3,0)</f>
        <v>0</v>
      </c>
    </row>
    <row r="144" spans="2:7" ht="15.75">
      <c r="B144" s="56"/>
      <c r="C144" s="25"/>
      <c r="D144" s="25"/>
      <c r="E144" s="27"/>
      <c r="F144" s="167">
        <f>IF(AND(EXACT(D144,"CPS_5m"),EXACT(E144,"Win")),'Input Data'!E2,0)+IF(AND(EXACT(D144,"CPS_5m"),EXACT(E144,"Loss")),'Input Data'!E3,0)+IF(AND(EXACT(D144,"CPS_60s"),EXACT(E144,"Win")),'Input Data'!D2,0)+IF(AND(EXACT(D144,"CPS_60s"),EXACT(E144,"Loss")),'Input Data'!D3,0)</f>
        <v>0</v>
      </c>
      <c r="G144" s="81">
        <f>IF(AND(EXACT(D144,"CPS_5m"),EXACT(E144,"Win")),'Input Data'!G2,0)+IF(AND(EXACT(D144,"CPS_5m"),EXACT(E144,"Loss")),'Input Data'!G3,0)+IF(AND(EXACT(D144,"CPS_60s"),EXACT(E144,"Win")),'Input Data'!F2,0)+IF(AND(EXACT(D144,"CPS_60s"),EXACT(E144,"Loss")),'Input Data'!F3,0)</f>
        <v>0</v>
      </c>
    </row>
    <row r="145" spans="2:7" ht="15.75">
      <c r="B145" s="56"/>
      <c r="C145" s="25"/>
      <c r="D145" s="25"/>
      <c r="E145" s="27"/>
      <c r="F145" s="167">
        <f>IF(AND(EXACT(D145,"CPS_5m"),EXACT(E145,"Win")),'Input Data'!E2,0)+IF(AND(EXACT(D145,"CPS_5m"),EXACT(E145,"Loss")),'Input Data'!E3,0)+IF(AND(EXACT(D145,"CPS_60s"),EXACT(E145,"Win")),'Input Data'!D2,0)+IF(AND(EXACT(D145,"CPS_60s"),EXACT(E145,"Loss")),'Input Data'!D3,0)</f>
        <v>0</v>
      </c>
      <c r="G145" s="81">
        <f>IF(AND(EXACT(D145,"CPS_5m"),EXACT(E145,"Win")),'Input Data'!G2,0)+IF(AND(EXACT(D145,"CPS_5m"),EXACT(E145,"Loss")),'Input Data'!G3,0)+IF(AND(EXACT(D145,"CPS_60s"),EXACT(E145,"Win")),'Input Data'!F2,0)+IF(AND(EXACT(D145,"CPS_60s"),EXACT(E145,"Loss")),'Input Data'!F3,0)</f>
        <v>0</v>
      </c>
    </row>
    <row r="146" spans="2:7" ht="15.75">
      <c r="B146" s="56"/>
      <c r="C146" s="25"/>
      <c r="D146" s="25"/>
      <c r="E146" s="27"/>
      <c r="F146" s="167">
        <f>IF(AND(EXACT(D146,"CPS_5m"),EXACT(E146,"Win")),'Input Data'!E2,0)+IF(AND(EXACT(D146,"CPS_5m"),EXACT(E146,"Loss")),'Input Data'!E3,0)+IF(AND(EXACT(D146,"CPS_60s"),EXACT(E146,"Win")),'Input Data'!D2,0)+IF(AND(EXACT(D146,"CPS_60s"),EXACT(E146,"Loss")),'Input Data'!D3,0)</f>
        <v>0</v>
      </c>
      <c r="G146" s="81">
        <f>IF(AND(EXACT(D146,"CPS_5m"),EXACT(E146,"Win")),'Input Data'!G2,0)+IF(AND(EXACT(D146,"CPS_5m"),EXACT(E146,"Loss")),'Input Data'!G3,0)+IF(AND(EXACT(D146,"CPS_60s"),EXACT(E146,"Win")),'Input Data'!F2,0)+IF(AND(EXACT(D146,"CPS_60s"),EXACT(E146,"Loss")),'Input Data'!F3,0)</f>
        <v>0</v>
      </c>
    </row>
    <row r="147" spans="2:7" ht="15.75">
      <c r="B147" s="56"/>
      <c r="C147" s="25"/>
      <c r="D147" s="25"/>
      <c r="E147" s="27"/>
      <c r="F147" s="167">
        <f>IF(AND(EXACT(D147,"CPS_5m"),EXACT(E147,"Win")),'Input Data'!E2,0)+IF(AND(EXACT(D147,"CPS_5m"),EXACT(E147,"Loss")),'Input Data'!E3,0)+IF(AND(EXACT(D147,"CPS_60s"),EXACT(E147,"Win")),'Input Data'!D2,0)+IF(AND(EXACT(D147,"CPS_60s"),EXACT(E147,"Loss")),'Input Data'!D3,0)</f>
        <v>0</v>
      </c>
      <c r="G147" s="81">
        <f>IF(AND(EXACT(D147,"CPS_5m"),EXACT(E147,"Win")),'Input Data'!G2,0)+IF(AND(EXACT(D147,"CPS_5m"),EXACT(E147,"Loss")),'Input Data'!G3,0)+IF(AND(EXACT(D147,"CPS_60s"),EXACT(E147,"Win")),'Input Data'!F2,0)+IF(AND(EXACT(D147,"CPS_60s"),EXACT(E147,"Loss")),'Input Data'!F3,0)</f>
        <v>0</v>
      </c>
    </row>
    <row r="148" spans="2:7" ht="15.75">
      <c r="B148" s="56"/>
      <c r="C148" s="25"/>
      <c r="D148" s="25"/>
      <c r="E148" s="27"/>
      <c r="F148" s="167">
        <f>IF(AND(EXACT(D148,"CPS_5m"),EXACT(E148,"Win")),'Input Data'!E2,0)+IF(AND(EXACT(D148,"CPS_5m"),EXACT(E148,"Loss")),'Input Data'!E3,0)+IF(AND(EXACT(D148,"CPS_60s"),EXACT(E148,"Win")),'Input Data'!D2,0)+IF(AND(EXACT(D148,"CPS_60s"),EXACT(E148,"Loss")),'Input Data'!D3,0)</f>
        <v>0</v>
      </c>
      <c r="G148" s="81">
        <f>IF(AND(EXACT(D148,"CPS_5m"),EXACT(E148,"Win")),'Input Data'!G2,0)+IF(AND(EXACT(D148,"CPS_5m"),EXACT(E148,"Loss")),'Input Data'!G3,0)+IF(AND(EXACT(D148,"CPS_60s"),EXACT(E148,"Win")),'Input Data'!F2,0)+IF(AND(EXACT(D148,"CPS_60s"),EXACT(E148,"Loss")),'Input Data'!F3,0)</f>
        <v>0</v>
      </c>
    </row>
    <row r="149" spans="2:7" ht="15.75">
      <c r="B149" s="56"/>
      <c r="C149" s="25"/>
      <c r="D149" s="25"/>
      <c r="E149" s="27"/>
      <c r="F149" s="167">
        <f>IF(AND(EXACT(D149,"CPS_5m"),EXACT(E149,"Win")),'Input Data'!E2,0)+IF(AND(EXACT(D149,"CPS_5m"),EXACT(E149,"Loss")),'Input Data'!E3,0)+IF(AND(EXACT(D149,"CPS_60s"),EXACT(E149,"Win")),'Input Data'!D2,0)+IF(AND(EXACT(D149,"CPS_60s"),EXACT(E149,"Loss")),'Input Data'!D3,0)</f>
        <v>0</v>
      </c>
      <c r="G149" s="81">
        <f>IF(AND(EXACT(D149,"CPS_5m"),EXACT(E149,"Win")),'Input Data'!G2,0)+IF(AND(EXACT(D149,"CPS_5m"),EXACT(E149,"Loss")),'Input Data'!G3,0)+IF(AND(EXACT(D149,"CPS_60s"),EXACT(E149,"Win")),'Input Data'!F2,0)+IF(AND(EXACT(D149,"CPS_60s"),EXACT(E149,"Loss")),'Input Data'!F3,0)</f>
        <v>0</v>
      </c>
    </row>
    <row r="150" spans="2:7" ht="15.75">
      <c r="B150" s="56"/>
      <c r="C150" s="25"/>
      <c r="D150" s="25"/>
      <c r="E150" s="27"/>
      <c r="F150" s="167">
        <f>IF(AND(EXACT(D150,"CPS_5m"),EXACT(E150,"Win")),'Input Data'!E2,0)+IF(AND(EXACT(D150,"CPS_5m"),EXACT(E150,"Loss")),'Input Data'!E3,0)+IF(AND(EXACT(D150,"CPS_60s"),EXACT(E150,"Win")),'Input Data'!D2,0)+IF(AND(EXACT(D150,"CPS_60s"),EXACT(E150,"Loss")),'Input Data'!D3,0)</f>
        <v>0</v>
      </c>
      <c r="G150" s="81">
        <f>IF(AND(EXACT(D150,"CPS_5m"),EXACT(E150,"Win")),'Input Data'!G2,0)+IF(AND(EXACT(D150,"CPS_5m"),EXACT(E150,"Loss")),'Input Data'!G3,0)+IF(AND(EXACT(D150,"CPS_60s"),EXACT(E150,"Win")),'Input Data'!F2,0)+IF(AND(EXACT(D150,"CPS_60s"),EXACT(E150,"Loss")),'Input Data'!F3,0)</f>
        <v>0</v>
      </c>
    </row>
    <row r="151" spans="2:7" ht="15.75">
      <c r="B151" s="56"/>
      <c r="C151" s="25"/>
      <c r="D151" s="25"/>
      <c r="E151" s="27"/>
      <c r="F151" s="167">
        <f>IF(AND(EXACT(D151,"CPS_5m"),EXACT(E151,"Win")),'Input Data'!E2,0)+IF(AND(EXACT(D151,"CPS_5m"),EXACT(E151,"Loss")),'Input Data'!E3,0)+IF(AND(EXACT(D151,"CPS_60s"),EXACT(E151,"Win")),'Input Data'!D2,0)+IF(AND(EXACT(D151,"CPS_60s"),EXACT(E151,"Loss")),'Input Data'!D3,0)</f>
        <v>0</v>
      </c>
      <c r="G151" s="81">
        <f>IF(AND(EXACT(D151,"CPS_5m"),EXACT(E151,"Win")),'Input Data'!G2,0)+IF(AND(EXACT(D151,"CPS_5m"),EXACT(E151,"Loss")),'Input Data'!G3,0)+IF(AND(EXACT(D151,"CPS_60s"),EXACT(E151,"Win")),'Input Data'!F2,0)+IF(AND(EXACT(D151,"CPS_60s"),EXACT(E151,"Loss")),'Input Data'!F3,0)</f>
        <v>0</v>
      </c>
    </row>
    <row r="152" spans="2:7" ht="15.75">
      <c r="B152" s="56"/>
      <c r="C152" s="25"/>
      <c r="D152" s="25"/>
      <c r="E152" s="27"/>
      <c r="F152" s="167">
        <f>IF(AND(EXACT(D152,"CPS_5m"),EXACT(E152,"Win")),'Input Data'!E2,0)+IF(AND(EXACT(D152,"CPS_5m"),EXACT(E152,"Loss")),'Input Data'!E3,0)+IF(AND(EXACT(D152,"CPS_60s"),EXACT(E152,"Win")),'Input Data'!D2,0)+IF(AND(EXACT(D152,"CPS_60s"),EXACT(E152,"Loss")),'Input Data'!D3,0)</f>
        <v>0</v>
      </c>
      <c r="G152" s="81">
        <f>IF(AND(EXACT(D152,"CPS_5m"),EXACT(E152,"Win")),'Input Data'!G2,0)+IF(AND(EXACT(D152,"CPS_5m"),EXACT(E152,"Loss")),'Input Data'!G3,0)+IF(AND(EXACT(D152,"CPS_60s"),EXACT(E152,"Win")),'Input Data'!F2,0)+IF(AND(EXACT(D152,"CPS_60s"),EXACT(E152,"Loss")),'Input Data'!F3,0)</f>
        <v>0</v>
      </c>
    </row>
    <row r="153" spans="2:7" ht="15.75">
      <c r="B153" s="56"/>
      <c r="C153" s="25"/>
      <c r="D153" s="25"/>
      <c r="E153" s="27"/>
      <c r="F153" s="167">
        <f>IF(AND(EXACT(D153,"CPS_5m"),EXACT(E153,"Win")),'Input Data'!E2,0)+IF(AND(EXACT(D153,"CPS_5m"),EXACT(E153,"Loss")),'Input Data'!E3,0)+IF(AND(EXACT(D153,"CPS_60s"),EXACT(E153,"Win")),'Input Data'!D2,0)+IF(AND(EXACT(D153,"CPS_60s"),EXACT(E153,"Loss")),'Input Data'!D3,0)</f>
        <v>0</v>
      </c>
      <c r="G153" s="81">
        <f>IF(AND(EXACT(D153,"CPS_5m"),EXACT(E153,"Win")),'Input Data'!G2,0)+IF(AND(EXACT(D153,"CPS_5m"),EXACT(E153,"Loss")),'Input Data'!G3,0)+IF(AND(EXACT(D153,"CPS_60s"),EXACT(E153,"Win")),'Input Data'!F2,0)+IF(AND(EXACT(D153,"CPS_60s"),EXACT(E153,"Loss")),'Input Data'!F3,0)</f>
        <v>0</v>
      </c>
    </row>
    <row r="154" spans="2:7" ht="15.75">
      <c r="B154" s="56"/>
      <c r="C154" s="25"/>
      <c r="D154" s="25"/>
      <c r="E154" s="27"/>
      <c r="F154" s="167">
        <f>IF(AND(EXACT(D154,"CPS_5m"),EXACT(E154,"Win")),'Input Data'!E2,0)+IF(AND(EXACT(D154,"CPS_5m"),EXACT(E154,"Loss")),'Input Data'!E3,0)+IF(AND(EXACT(D154,"CPS_60s"),EXACT(E154,"Win")),'Input Data'!D2,0)+IF(AND(EXACT(D154,"CPS_60s"),EXACT(E154,"Loss")),'Input Data'!D3,0)</f>
        <v>0</v>
      </c>
      <c r="G154" s="81">
        <f>IF(AND(EXACT(D154,"CPS_5m"),EXACT(E154,"Win")),'Input Data'!G2,0)+IF(AND(EXACT(D154,"CPS_5m"),EXACT(E154,"Loss")),'Input Data'!G3,0)+IF(AND(EXACT(D154,"CPS_60s"),EXACT(E154,"Win")),'Input Data'!F2,0)+IF(AND(EXACT(D154,"CPS_60s"),EXACT(E154,"Loss")),'Input Data'!F3,0)</f>
        <v>0</v>
      </c>
    </row>
    <row r="155" spans="2:7" ht="15.75">
      <c r="B155" s="56"/>
      <c r="C155" s="25"/>
      <c r="D155" s="25"/>
      <c r="E155" s="27"/>
      <c r="F155" s="167">
        <f>IF(AND(EXACT(D155,"CPS_5m"),EXACT(E155,"Win")),'Input Data'!E2,0)+IF(AND(EXACT(D155,"CPS_5m"),EXACT(E155,"Loss")),'Input Data'!E3,0)+IF(AND(EXACT(D155,"CPS_60s"),EXACT(E155,"Win")),'Input Data'!D2,0)+IF(AND(EXACT(D155,"CPS_60s"),EXACT(E155,"Loss")),'Input Data'!D3,0)</f>
        <v>0</v>
      </c>
      <c r="G155" s="81">
        <f>IF(AND(EXACT(D155,"CPS_5m"),EXACT(E155,"Win")),'Input Data'!G2,0)+IF(AND(EXACT(D155,"CPS_5m"),EXACT(E155,"Loss")),'Input Data'!G3,0)+IF(AND(EXACT(D155,"CPS_60s"),EXACT(E155,"Win")),'Input Data'!F2,0)+IF(AND(EXACT(D155,"CPS_60s"),EXACT(E155,"Loss")),'Input Data'!F3,0)</f>
        <v>0</v>
      </c>
    </row>
    <row r="156" spans="2:7" ht="15.75">
      <c r="B156" s="56"/>
      <c r="C156" s="25"/>
      <c r="D156" s="25"/>
      <c r="E156" s="27"/>
      <c r="F156" s="167">
        <f>IF(AND(EXACT(D156,"CPS_5m"),EXACT(E156,"Win")),'Input Data'!E2,0)+IF(AND(EXACT(D156,"CPS_5m"),EXACT(E156,"Loss")),'Input Data'!E3,0)+IF(AND(EXACT(D156,"CPS_60s"),EXACT(E156,"Win")),'Input Data'!D2,0)+IF(AND(EXACT(D156,"CPS_60s"),EXACT(E156,"Loss")),'Input Data'!D3,0)</f>
        <v>0</v>
      </c>
      <c r="G156" s="81">
        <f>IF(AND(EXACT(D156,"CPS_5m"),EXACT(E156,"Win")),'Input Data'!G2,0)+IF(AND(EXACT(D156,"CPS_5m"),EXACT(E156,"Loss")),'Input Data'!G3,0)+IF(AND(EXACT(D156,"CPS_60s"),EXACT(E156,"Win")),'Input Data'!F2,0)+IF(AND(EXACT(D156,"CPS_60s"),EXACT(E156,"Loss")),'Input Data'!F3,0)</f>
        <v>0</v>
      </c>
    </row>
    <row r="157" spans="2:7" ht="15.75">
      <c r="B157" s="56"/>
      <c r="C157" s="25"/>
      <c r="D157" s="25"/>
      <c r="E157" s="27"/>
      <c r="F157" s="167">
        <f>IF(AND(EXACT(D157,"CPS_5m"),EXACT(E157,"Win")),'Input Data'!E2,0)+IF(AND(EXACT(D157,"CPS_5m"),EXACT(E157,"Loss")),'Input Data'!E3,0)+IF(AND(EXACT(D157,"CPS_60s"),EXACT(E157,"Win")),'Input Data'!D2,0)+IF(AND(EXACT(D157,"CPS_60s"),EXACT(E157,"Loss")),'Input Data'!D3,0)</f>
        <v>0</v>
      </c>
      <c r="G157" s="81">
        <f>IF(AND(EXACT(D157,"CPS_5m"),EXACT(E157,"Win")),'Input Data'!G2,0)+IF(AND(EXACT(D157,"CPS_5m"),EXACT(E157,"Loss")),'Input Data'!G3,0)+IF(AND(EXACT(D157,"CPS_60s"),EXACT(E157,"Win")),'Input Data'!F2,0)+IF(AND(EXACT(D157,"CPS_60s"),EXACT(E157,"Loss")),'Input Data'!F3,0)</f>
        <v>0</v>
      </c>
    </row>
    <row r="158" spans="2:7" ht="15.75">
      <c r="B158" s="57"/>
      <c r="C158" s="26"/>
      <c r="D158" s="26"/>
      <c r="E158" s="27"/>
      <c r="F158" s="167">
        <f>IF(AND(EXACT(D158,"CPS_5m"),EXACT(E158,"Win")),'Input Data'!E2,0)+IF(AND(EXACT(D158,"CPS_5m"),EXACT(E158,"Loss")),'Input Data'!E3,0)+IF(AND(EXACT(D158,"CPS_60s"),EXACT(E158,"Win")),'Input Data'!D2,0)+IF(AND(EXACT(D158,"CPS_60s"),EXACT(E158,"Loss")),'Input Data'!D3,0)</f>
        <v>0</v>
      </c>
      <c r="G158" s="81">
        <f>IF(AND(EXACT(D158,"CPS_5m"),EXACT(E158,"Win")),'Input Data'!G2,0)+IF(AND(EXACT(D158,"CPS_5m"),EXACT(E158,"Loss")),'Input Data'!G3,0)+IF(AND(EXACT(D158,"CPS_60s"),EXACT(E158,"Win")),'Input Data'!F2,0)+IF(AND(EXACT(D158,"CPS_60s"),EXACT(E158,"Loss")),'Input Data'!F3,0)</f>
        <v>0</v>
      </c>
    </row>
    <row r="159" spans="2:7" ht="15.75">
      <c r="B159" s="56"/>
      <c r="C159" s="25"/>
      <c r="D159" s="25"/>
      <c r="E159" s="27"/>
      <c r="F159" s="167">
        <f>IF(AND(EXACT(D159,"CPS_5m"),EXACT(E159,"Win")),'Input Data'!E2,0)+IF(AND(EXACT(D159,"CPS_5m"),EXACT(E159,"Loss")),'Input Data'!E3,0)+IF(AND(EXACT(D159,"CPS_60s"),EXACT(E159,"Win")),'Input Data'!D2,0)+IF(AND(EXACT(D159,"CPS_60s"),EXACT(E159,"Loss")),'Input Data'!D3,0)</f>
        <v>0</v>
      </c>
      <c r="G159" s="81">
        <f>IF(AND(EXACT(D159,"CPS_5m"),EXACT(E159,"Win")),'Input Data'!G2,0)+IF(AND(EXACT(D159,"CPS_5m"),EXACT(E159,"Loss")),'Input Data'!G3,0)+IF(AND(EXACT(D159,"CPS_60s"),EXACT(E159,"Win")),'Input Data'!F2,0)+IF(AND(EXACT(D159,"CPS_60s"),EXACT(E159,"Loss")),'Input Data'!F3,0)</f>
        <v>0</v>
      </c>
    </row>
    <row r="160" spans="2:7" ht="15.75">
      <c r="B160" s="56"/>
      <c r="C160" s="25"/>
      <c r="D160" s="25"/>
      <c r="E160" s="27"/>
      <c r="F160" s="167">
        <f>IF(AND(EXACT(D160,"CPS_5m"),EXACT(E160,"Win")),'Input Data'!E2,0)+IF(AND(EXACT(D160,"CPS_5m"),EXACT(E160,"Loss")),'Input Data'!E3,0)+IF(AND(EXACT(D160,"CPS_60s"),EXACT(E160,"Win")),'Input Data'!D2,0)+IF(AND(EXACT(D160,"CPS_60s"),EXACT(E160,"Loss")),'Input Data'!D3,0)</f>
        <v>0</v>
      </c>
      <c r="G160" s="81">
        <f>IF(AND(EXACT(D160,"CPS_5m"),EXACT(E160,"Win")),'Input Data'!G2,0)+IF(AND(EXACT(D160,"CPS_5m"),EXACT(E160,"Loss")),'Input Data'!G3,0)+IF(AND(EXACT(D160,"CPS_60s"),EXACT(E160,"Win")),'Input Data'!F2,0)+IF(AND(EXACT(D160,"CPS_60s"),EXACT(E160,"Loss")),'Input Data'!F3,0)</f>
        <v>0</v>
      </c>
    </row>
    <row r="161" spans="2:7" ht="15.75">
      <c r="B161" s="56"/>
      <c r="C161" s="25"/>
      <c r="D161" s="25"/>
      <c r="E161" s="27"/>
      <c r="F161" s="167">
        <f>IF(AND(EXACT(D161,"CPS_5m"),EXACT(E161,"Win")),'Input Data'!E2,0)+IF(AND(EXACT(D161,"CPS_5m"),EXACT(E161,"Loss")),'Input Data'!E3,0)+IF(AND(EXACT(D161,"CPS_60s"),EXACT(E161,"Win")),'Input Data'!D2,0)+IF(AND(EXACT(D161,"CPS_60s"),EXACT(E161,"Loss")),'Input Data'!D3,0)</f>
        <v>0</v>
      </c>
      <c r="G161" s="81">
        <f>IF(AND(EXACT(D161,"CPS_5m"),EXACT(E161,"Win")),'Input Data'!G2,0)+IF(AND(EXACT(D161,"CPS_5m"),EXACT(E161,"Loss")),'Input Data'!G3,0)+IF(AND(EXACT(D161,"CPS_60s"),EXACT(E161,"Win")),'Input Data'!F2,0)+IF(AND(EXACT(D161,"CPS_60s"),EXACT(E161,"Loss")),'Input Data'!F3,0)</f>
        <v>0</v>
      </c>
    </row>
    <row r="162" spans="2:7" ht="15.75">
      <c r="B162" s="56"/>
      <c r="C162" s="25"/>
      <c r="D162" s="25"/>
      <c r="E162" s="27"/>
      <c r="F162" s="167">
        <f>IF(AND(EXACT(D162,"CPS_5m"),EXACT(E162,"Win")),'Input Data'!E2,0)+IF(AND(EXACT(D162,"CPS_5m"),EXACT(E162,"Loss")),'Input Data'!E3,0)+IF(AND(EXACT(D162,"CPS_60s"),EXACT(E162,"Win")),'Input Data'!D2,0)+IF(AND(EXACT(D162,"CPS_60s"),EXACT(E162,"Loss")),'Input Data'!D3,0)</f>
        <v>0</v>
      </c>
      <c r="G162" s="81">
        <f>IF(AND(EXACT(D162,"CPS_5m"),EXACT(E162,"Win")),'Input Data'!G2,0)+IF(AND(EXACT(D162,"CPS_5m"),EXACT(E162,"Loss")),'Input Data'!G3,0)+IF(AND(EXACT(D162,"CPS_60s"),EXACT(E162,"Win")),'Input Data'!F2,0)+IF(AND(EXACT(D162,"CPS_60s"),EXACT(E162,"Loss")),'Input Data'!F3,0)</f>
        <v>0</v>
      </c>
    </row>
    <row r="163" spans="2:7" ht="15.75">
      <c r="B163" s="56"/>
      <c r="C163" s="25"/>
      <c r="D163" s="25"/>
      <c r="E163" s="27"/>
      <c r="F163" s="167">
        <f>IF(AND(EXACT(D163,"CPS_5m"),EXACT(E163,"Win")),'Input Data'!E2,0)+IF(AND(EXACT(D163,"CPS_5m"),EXACT(E163,"Loss")),'Input Data'!E3,0)+IF(AND(EXACT(D163,"CPS_60s"),EXACT(E163,"Win")),'Input Data'!D2,0)+IF(AND(EXACT(D163,"CPS_60s"),EXACT(E163,"Loss")),'Input Data'!D3,0)</f>
        <v>0</v>
      </c>
      <c r="G163" s="81">
        <f>IF(AND(EXACT(D163,"CPS_5m"),EXACT(E163,"Win")),'Input Data'!G2,0)+IF(AND(EXACT(D163,"CPS_5m"),EXACT(E163,"Loss")),'Input Data'!G3,0)+IF(AND(EXACT(D163,"CPS_60s"),EXACT(E163,"Win")),'Input Data'!F2,0)+IF(AND(EXACT(D163,"CPS_60s"),EXACT(E163,"Loss")),'Input Data'!F3,0)</f>
        <v>0</v>
      </c>
    </row>
    <row r="164" spans="2:7" ht="15.75">
      <c r="B164" s="56"/>
      <c r="C164" s="25"/>
      <c r="D164" s="25"/>
      <c r="E164" s="27"/>
      <c r="F164" s="167">
        <f>IF(AND(EXACT(D164,"CPS_5m"),EXACT(E164,"Win")),'Input Data'!E2,0)+IF(AND(EXACT(D164,"CPS_5m"),EXACT(E164,"Loss")),'Input Data'!E3,0)+IF(AND(EXACT(D164,"CPS_60s"),EXACT(E164,"Win")),'Input Data'!D2,0)+IF(AND(EXACT(D164,"CPS_60s"),EXACT(E164,"Loss")),'Input Data'!D3,0)</f>
        <v>0</v>
      </c>
      <c r="G164" s="81">
        <f>IF(AND(EXACT(D164,"CPS_5m"),EXACT(E164,"Win")),'Input Data'!G2,0)+IF(AND(EXACT(D164,"CPS_5m"),EXACT(E164,"Loss")),'Input Data'!G3,0)+IF(AND(EXACT(D164,"CPS_60s"),EXACT(E164,"Win")),'Input Data'!F2,0)+IF(AND(EXACT(D164,"CPS_60s"),EXACT(E164,"Loss")),'Input Data'!F3,0)</f>
        <v>0</v>
      </c>
    </row>
    <row r="165" spans="2:7" ht="15.75">
      <c r="B165" s="56"/>
      <c r="C165" s="25"/>
      <c r="D165" s="25"/>
      <c r="E165" s="27"/>
      <c r="F165" s="167">
        <f>IF(AND(EXACT(D165,"CPS_5m"),EXACT(E165,"Win")),'Input Data'!E2,0)+IF(AND(EXACT(D165,"CPS_5m"),EXACT(E165,"Loss")),'Input Data'!E3,0)+IF(AND(EXACT(D165,"CPS_60s"),EXACT(E165,"Win")),'Input Data'!D2,0)+IF(AND(EXACT(D165,"CPS_60s"),EXACT(E165,"Loss")),'Input Data'!D3,0)</f>
        <v>0</v>
      </c>
      <c r="G165" s="81">
        <f>IF(AND(EXACT(D165,"CPS_5m"),EXACT(E165,"Win")),'Input Data'!G2,0)+IF(AND(EXACT(D165,"CPS_5m"),EXACT(E165,"Loss")),'Input Data'!G3,0)+IF(AND(EXACT(D165,"CPS_60s"),EXACT(E165,"Win")),'Input Data'!F2,0)+IF(AND(EXACT(D165,"CPS_60s"),EXACT(E165,"Loss")),'Input Data'!F3,0)</f>
        <v>0</v>
      </c>
    </row>
    <row r="166" spans="2:7" ht="15.75">
      <c r="B166" s="56"/>
      <c r="C166" s="25"/>
      <c r="D166" s="25"/>
      <c r="E166" s="27"/>
      <c r="F166" s="167">
        <f>IF(AND(EXACT(D166,"CPS_5m"),EXACT(E166,"Win")),'Input Data'!E2,0)+IF(AND(EXACT(D166,"CPS_5m"),EXACT(E166,"Loss")),'Input Data'!E3,0)+IF(AND(EXACT(D166,"CPS_60s"),EXACT(E166,"Win")),'Input Data'!D2,0)+IF(AND(EXACT(D166,"CPS_60s"),EXACT(E166,"Loss")),'Input Data'!D3,0)</f>
        <v>0</v>
      </c>
      <c r="G166" s="81">
        <f>IF(AND(EXACT(D166,"CPS_5m"),EXACT(E166,"Win")),'Input Data'!G2,0)+IF(AND(EXACT(D166,"CPS_5m"),EXACT(E166,"Loss")),'Input Data'!G3,0)+IF(AND(EXACT(D166,"CPS_60s"),EXACT(E166,"Win")),'Input Data'!F2,0)+IF(AND(EXACT(D166,"CPS_60s"),EXACT(E166,"Loss")),'Input Data'!F3,0)</f>
        <v>0</v>
      </c>
    </row>
    <row r="167" spans="2:7" ht="15.75">
      <c r="B167" s="56"/>
      <c r="C167" s="25"/>
      <c r="D167" s="25"/>
      <c r="E167" s="27"/>
      <c r="F167" s="167">
        <f>IF(AND(EXACT(D167,"CPS_5m"),EXACT(E167,"Win")),'Input Data'!E2,0)+IF(AND(EXACT(D167,"CPS_5m"),EXACT(E167,"Loss")),'Input Data'!E3,0)+IF(AND(EXACT(D167,"CPS_60s"),EXACT(E167,"Win")),'Input Data'!D2,0)+IF(AND(EXACT(D167,"CPS_60s"),EXACT(E167,"Loss")),'Input Data'!D3,0)</f>
        <v>0</v>
      </c>
      <c r="G167" s="81">
        <f>IF(AND(EXACT(D167,"CPS_5m"),EXACT(E167,"Win")),'Input Data'!G2,0)+IF(AND(EXACT(D167,"CPS_5m"),EXACT(E167,"Loss")),'Input Data'!G3,0)+IF(AND(EXACT(D167,"CPS_60s"),EXACT(E167,"Win")),'Input Data'!F2,0)+IF(AND(EXACT(D167,"CPS_60s"),EXACT(E167,"Loss")),'Input Data'!F3,0)</f>
        <v>0</v>
      </c>
    </row>
    <row r="168" spans="2:7" ht="15.75">
      <c r="B168" s="56"/>
      <c r="C168" s="25"/>
      <c r="D168" s="25"/>
      <c r="E168" s="27"/>
      <c r="F168" s="167">
        <f>IF(AND(EXACT(D168,"CPS_5m"),EXACT(E168,"Win")),'Input Data'!E2,0)+IF(AND(EXACT(D168,"CPS_5m"),EXACT(E168,"Loss")),'Input Data'!E3,0)+IF(AND(EXACT(D168,"CPS_60s"),EXACT(E168,"Win")),'Input Data'!D2,0)+IF(AND(EXACT(D168,"CPS_60s"),EXACT(E168,"Loss")),'Input Data'!D3,0)</f>
        <v>0</v>
      </c>
      <c r="G168" s="81">
        <f>IF(AND(EXACT(D168,"CPS_5m"),EXACT(E168,"Win")),'Input Data'!G2,0)+IF(AND(EXACT(D168,"CPS_5m"),EXACT(E168,"Loss")),'Input Data'!G3,0)+IF(AND(EXACT(D168,"CPS_60s"),EXACT(E168,"Win")),'Input Data'!F2,0)+IF(AND(EXACT(D168,"CPS_60s"),EXACT(E168,"Loss")),'Input Data'!F3,0)</f>
        <v>0</v>
      </c>
    </row>
    <row r="169" spans="2:7" ht="15.75">
      <c r="B169" s="56"/>
      <c r="C169" s="25"/>
      <c r="D169" s="25"/>
      <c r="E169" s="27"/>
      <c r="F169" s="167">
        <f>IF(AND(EXACT(D169,"CPS_5m"),EXACT(E169,"Win")),'Input Data'!E2,0)+IF(AND(EXACT(D169,"CPS_5m"),EXACT(E169,"Loss")),'Input Data'!E3,0)+IF(AND(EXACT(D169,"CPS_60s"),EXACT(E169,"Win")),'Input Data'!D2,0)+IF(AND(EXACT(D169,"CPS_60s"),EXACT(E169,"Loss")),'Input Data'!D3,0)</f>
        <v>0</v>
      </c>
      <c r="G169" s="81">
        <f>IF(AND(EXACT(D169,"CPS_5m"),EXACT(E169,"Win")),'Input Data'!G2,0)+IF(AND(EXACT(D169,"CPS_5m"),EXACT(E169,"Loss")),'Input Data'!G3,0)+IF(AND(EXACT(D169,"CPS_60s"),EXACT(E169,"Win")),'Input Data'!F2,0)+IF(AND(EXACT(D169,"CPS_60s"),EXACT(E169,"Loss")),'Input Data'!F3,0)</f>
        <v>0</v>
      </c>
    </row>
    <row r="170" spans="2:7" ht="15.75">
      <c r="B170" s="56"/>
      <c r="C170" s="25"/>
      <c r="D170" s="25"/>
      <c r="E170" s="27"/>
      <c r="F170" s="167">
        <f>IF(AND(EXACT(D170,"CPS_5m"),EXACT(E170,"Win")),'Input Data'!E2,0)+IF(AND(EXACT(D170,"CPS_5m"),EXACT(E170,"Loss")),'Input Data'!E3,0)+IF(AND(EXACT(D170,"CPS_60s"),EXACT(E170,"Win")),'Input Data'!D2,0)+IF(AND(EXACT(D170,"CPS_60s"),EXACT(E170,"Loss")),'Input Data'!D3,0)</f>
        <v>0</v>
      </c>
      <c r="G170" s="81">
        <f>IF(AND(EXACT(D170,"CPS_5m"),EXACT(E170,"Win")),'Input Data'!G2,0)+IF(AND(EXACT(D170,"CPS_5m"),EXACT(E170,"Loss")),'Input Data'!G3,0)+IF(AND(EXACT(D170,"CPS_60s"),EXACT(E170,"Win")),'Input Data'!F2,0)+IF(AND(EXACT(D170,"CPS_60s"),EXACT(E170,"Loss")),'Input Data'!F3,0)</f>
        <v>0</v>
      </c>
    </row>
    <row r="171" spans="2:7" ht="15.75">
      <c r="B171" s="56"/>
      <c r="C171" s="25"/>
      <c r="D171" s="25"/>
      <c r="E171" s="27"/>
      <c r="F171" s="167">
        <f>IF(AND(EXACT(D171,"CPS_5m"),EXACT(E171,"Win")),'Input Data'!E2,0)+IF(AND(EXACT(D171,"CPS_5m"),EXACT(E171,"Loss")),'Input Data'!E3,0)+IF(AND(EXACT(D171,"CPS_60s"),EXACT(E171,"Win")),'Input Data'!D2,0)+IF(AND(EXACT(D171,"CPS_60s"),EXACT(E171,"Loss")),'Input Data'!D3,0)</f>
        <v>0</v>
      </c>
      <c r="G171" s="81">
        <f>IF(AND(EXACT(D171,"CPS_5m"),EXACT(E171,"Win")),'Input Data'!G2,0)+IF(AND(EXACT(D171,"CPS_5m"),EXACT(E171,"Loss")),'Input Data'!G3,0)+IF(AND(EXACT(D171,"CPS_60s"),EXACT(E171,"Win")),'Input Data'!F2,0)+IF(AND(EXACT(D171,"CPS_60s"),EXACT(E171,"Loss")),'Input Data'!F3,0)</f>
        <v>0</v>
      </c>
    </row>
    <row r="172" spans="2:7" ht="15.75">
      <c r="B172" s="56"/>
      <c r="C172" s="25"/>
      <c r="D172" s="25"/>
      <c r="E172" s="27"/>
      <c r="F172" s="167">
        <f>IF(AND(EXACT(D172,"CPS_5m"),EXACT(E172,"Win")),'Input Data'!E2,0)+IF(AND(EXACT(D172,"CPS_5m"),EXACT(E172,"Loss")),'Input Data'!E3,0)+IF(AND(EXACT(D172,"CPS_60s"),EXACT(E172,"Win")),'Input Data'!D2,0)+IF(AND(EXACT(D172,"CPS_60s"),EXACT(E172,"Loss")),'Input Data'!D3,0)</f>
        <v>0</v>
      </c>
      <c r="G172" s="81">
        <f>IF(AND(EXACT(D172,"CPS_5m"),EXACT(E172,"Win")),'Input Data'!G2,0)+IF(AND(EXACT(D172,"CPS_5m"),EXACT(E172,"Loss")),'Input Data'!G3,0)+IF(AND(EXACT(D172,"CPS_60s"),EXACT(E172,"Win")),'Input Data'!F2,0)+IF(AND(EXACT(D172,"CPS_60s"),EXACT(E172,"Loss")),'Input Data'!F3,0)</f>
        <v>0</v>
      </c>
    </row>
    <row r="173" spans="2:7" ht="15.75">
      <c r="B173" s="56"/>
      <c r="C173" s="25"/>
      <c r="D173" s="25"/>
      <c r="E173" s="27"/>
      <c r="F173" s="167">
        <f>IF(AND(EXACT(D173,"CPS_5m"),EXACT(E173,"Win")),'Input Data'!E2,0)+IF(AND(EXACT(D173,"CPS_5m"),EXACT(E173,"Loss")),'Input Data'!E3,0)+IF(AND(EXACT(D173,"CPS_60s"),EXACT(E173,"Win")),'Input Data'!D2,0)+IF(AND(EXACT(D173,"CPS_60s"),EXACT(E173,"Loss")),'Input Data'!D3,0)</f>
        <v>0</v>
      </c>
      <c r="G173" s="81">
        <f>IF(AND(EXACT(D173,"CPS_5m"),EXACT(E173,"Win")),'Input Data'!G2,0)+IF(AND(EXACT(D173,"CPS_5m"),EXACT(E173,"Loss")),'Input Data'!G3,0)+IF(AND(EXACT(D173,"CPS_60s"),EXACT(E173,"Win")),'Input Data'!F2,0)+IF(AND(EXACT(D173,"CPS_60s"),EXACT(E173,"Loss")),'Input Data'!F3,0)</f>
        <v>0</v>
      </c>
    </row>
    <row r="174" spans="2:7" ht="15.75">
      <c r="B174" s="56"/>
      <c r="C174" s="25"/>
      <c r="D174" s="25"/>
      <c r="E174" s="27"/>
      <c r="F174" s="167">
        <f>IF(AND(EXACT(D174,"CPS_5m"),EXACT(E174,"Win")),'Input Data'!E2,0)+IF(AND(EXACT(D174,"CPS_5m"),EXACT(E174,"Loss")),'Input Data'!E3,0)+IF(AND(EXACT(D174,"CPS_60s"),EXACT(E174,"Win")),'Input Data'!D2,0)+IF(AND(EXACT(D174,"CPS_60s"),EXACT(E174,"Loss")),'Input Data'!D3,0)</f>
        <v>0</v>
      </c>
      <c r="G174" s="81">
        <f>IF(AND(EXACT(D174,"CPS_5m"),EXACT(E174,"Win")),'Input Data'!G2,0)+IF(AND(EXACT(D174,"CPS_5m"),EXACT(E174,"Loss")),'Input Data'!G3,0)+IF(AND(EXACT(D174,"CPS_60s"),EXACT(E174,"Win")),'Input Data'!F2,0)+IF(AND(EXACT(D174,"CPS_60s"),EXACT(E174,"Loss")),'Input Data'!F3,0)</f>
        <v>0</v>
      </c>
    </row>
    <row r="175" spans="2:7" ht="15.75">
      <c r="B175" s="56"/>
      <c r="C175" s="25"/>
      <c r="D175" s="25"/>
      <c r="E175" s="27"/>
      <c r="F175" s="167">
        <f>IF(AND(EXACT(D175,"CPS_5m"),EXACT(E175,"Win")),'Input Data'!E2,0)+IF(AND(EXACT(D175,"CPS_5m"),EXACT(E175,"Loss")),'Input Data'!E3,0)+IF(AND(EXACT(D175,"CPS_60s"),EXACT(E175,"Win")),'Input Data'!D2,0)+IF(AND(EXACT(D175,"CPS_60s"),EXACT(E175,"Loss")),'Input Data'!D3,0)</f>
        <v>0</v>
      </c>
      <c r="G175" s="81">
        <f>IF(AND(EXACT(D175,"CPS_5m"),EXACT(E175,"Win")),'Input Data'!G2,0)+IF(AND(EXACT(D175,"CPS_5m"),EXACT(E175,"Loss")),'Input Data'!G3,0)+IF(AND(EXACT(D175,"CPS_60s"),EXACT(E175,"Win")),'Input Data'!F2,0)+IF(AND(EXACT(D175,"CPS_60s"),EXACT(E175,"Loss")),'Input Data'!F3,0)</f>
        <v>0</v>
      </c>
    </row>
    <row r="176" spans="2:7" ht="15.75">
      <c r="B176" s="56"/>
      <c r="C176" s="25"/>
      <c r="D176" s="25"/>
      <c r="E176" s="27"/>
      <c r="F176" s="167">
        <f>IF(AND(EXACT(D176,"CPS_5m"),EXACT(E176,"Win")),'Input Data'!E2,0)+IF(AND(EXACT(D176,"CPS_5m"),EXACT(E176,"Loss")),'Input Data'!E3,0)+IF(AND(EXACT(D176,"CPS_60s"),EXACT(E176,"Win")),'Input Data'!D2,0)+IF(AND(EXACT(D176,"CPS_60s"),EXACT(E176,"Loss")),'Input Data'!D3,0)</f>
        <v>0</v>
      </c>
      <c r="G176" s="81">
        <f>IF(AND(EXACT(D176,"CPS_5m"),EXACT(E176,"Win")),'Input Data'!G2,0)+IF(AND(EXACT(D176,"CPS_5m"),EXACT(E176,"Loss")),'Input Data'!G3,0)+IF(AND(EXACT(D176,"CPS_60s"),EXACT(E176,"Win")),'Input Data'!F2,0)+IF(AND(EXACT(D176,"CPS_60s"),EXACT(E176,"Loss")),'Input Data'!F3,0)</f>
        <v>0</v>
      </c>
    </row>
    <row r="177" spans="2:7" ht="15.75">
      <c r="B177" s="56"/>
      <c r="C177" s="25"/>
      <c r="D177" s="25"/>
      <c r="E177" s="27"/>
      <c r="F177" s="167">
        <f>IF(AND(EXACT(D177,"CPS_5m"),EXACT(E177,"Win")),'Input Data'!E2,0)+IF(AND(EXACT(D177,"CPS_5m"),EXACT(E177,"Loss")),'Input Data'!E3,0)+IF(AND(EXACT(D177,"CPS_60s"),EXACT(E177,"Win")),'Input Data'!D2,0)+IF(AND(EXACT(D177,"CPS_60s"),EXACT(E177,"Loss")),'Input Data'!D3,0)</f>
        <v>0</v>
      </c>
      <c r="G177" s="81">
        <f>IF(AND(EXACT(D177,"CPS_5m"),EXACT(E177,"Win")),'Input Data'!G2,0)+IF(AND(EXACT(D177,"CPS_5m"),EXACT(E177,"Loss")),'Input Data'!G3,0)+IF(AND(EXACT(D177,"CPS_60s"),EXACT(E177,"Win")),'Input Data'!F2,0)+IF(AND(EXACT(D177,"CPS_60s"),EXACT(E177,"Loss")),'Input Data'!F3,0)</f>
        <v>0</v>
      </c>
    </row>
    <row r="178" spans="2:7" ht="15.75">
      <c r="B178" s="56"/>
      <c r="C178" s="25"/>
      <c r="D178" s="25"/>
      <c r="E178" s="27"/>
      <c r="F178" s="167">
        <f>IF(AND(EXACT(D178,"CPS_5m"),EXACT(E178,"Win")),'Input Data'!E2,0)+IF(AND(EXACT(D178,"CPS_5m"),EXACT(E178,"Loss")),'Input Data'!E3,0)+IF(AND(EXACT(D178,"CPS_60s"),EXACT(E178,"Win")),'Input Data'!D2,0)+IF(AND(EXACT(D178,"CPS_60s"),EXACT(E178,"Loss")),'Input Data'!D3,0)</f>
        <v>0</v>
      </c>
      <c r="G178" s="81">
        <f>IF(AND(EXACT(D178,"CPS_5m"),EXACT(E178,"Win")),'Input Data'!G2,0)+IF(AND(EXACT(D178,"CPS_5m"),EXACT(E178,"Loss")),'Input Data'!G3,0)+IF(AND(EXACT(D178,"CPS_60s"),EXACT(E178,"Win")),'Input Data'!F2,0)+IF(AND(EXACT(D178,"CPS_60s"),EXACT(E178,"Loss")),'Input Data'!F3,0)</f>
        <v>0</v>
      </c>
    </row>
    <row r="179" spans="2:7" ht="15.75">
      <c r="B179" s="56"/>
      <c r="C179" s="25"/>
      <c r="D179" s="25"/>
      <c r="E179" s="27"/>
      <c r="F179" s="167">
        <f>IF(AND(EXACT(D179,"CPS_5m"),EXACT(E179,"Win")),'Input Data'!E2,0)+IF(AND(EXACT(D179,"CPS_5m"),EXACT(E179,"Loss")),'Input Data'!E3,0)+IF(AND(EXACT(D179,"CPS_60s"),EXACT(E179,"Win")),'Input Data'!D2,0)+IF(AND(EXACT(D179,"CPS_60s"),EXACT(E179,"Loss")),'Input Data'!D3,0)</f>
        <v>0</v>
      </c>
      <c r="G179" s="81">
        <f>IF(AND(EXACT(D179,"CPS_5m"),EXACT(E179,"Win")),'Input Data'!G2,0)+IF(AND(EXACT(D179,"CPS_5m"),EXACT(E179,"Loss")),'Input Data'!G3,0)+IF(AND(EXACT(D179,"CPS_60s"),EXACT(E179,"Win")),'Input Data'!F2,0)+IF(AND(EXACT(D179,"CPS_60s"),EXACT(E179,"Loss")),'Input Data'!F3,0)</f>
        <v>0</v>
      </c>
    </row>
    <row r="180" spans="2:7" ht="15.75">
      <c r="B180" s="56"/>
      <c r="C180" s="25"/>
      <c r="D180" s="25"/>
      <c r="E180" s="27"/>
      <c r="F180" s="167">
        <f>IF(AND(EXACT(D180,"CPS_5m"),EXACT(E180,"Win")),'Input Data'!E2,0)+IF(AND(EXACT(D180,"CPS_5m"),EXACT(E180,"Loss")),'Input Data'!E3,0)+IF(AND(EXACT(D180,"CPS_60s"),EXACT(E180,"Win")),'Input Data'!D2,0)+IF(AND(EXACT(D180,"CPS_60s"),EXACT(E180,"Loss")),'Input Data'!D3,0)</f>
        <v>0</v>
      </c>
      <c r="G180" s="81">
        <f>IF(AND(EXACT(D180,"CPS_5m"),EXACT(E180,"Win")),'Input Data'!G2,0)+IF(AND(EXACT(D180,"CPS_5m"),EXACT(E180,"Loss")),'Input Data'!G3,0)+IF(AND(EXACT(D180,"CPS_60s"),EXACT(E180,"Win")),'Input Data'!F2,0)+IF(AND(EXACT(D180,"CPS_60s"),EXACT(E180,"Loss")),'Input Data'!F3,0)</f>
        <v>0</v>
      </c>
    </row>
    <row r="181" spans="2:7" ht="15.75">
      <c r="B181" s="56"/>
      <c r="C181" s="25"/>
      <c r="D181" s="25"/>
      <c r="E181" s="27"/>
      <c r="F181" s="167">
        <f>IF(AND(EXACT(D181,"CPS_5m"),EXACT(E181,"Win")),'Input Data'!E2,0)+IF(AND(EXACT(D181,"CPS_5m"),EXACT(E181,"Loss")),'Input Data'!E3,0)+IF(AND(EXACT(D181,"CPS_60s"),EXACT(E181,"Win")),'Input Data'!D2,0)+IF(AND(EXACT(D181,"CPS_60s"),EXACT(E181,"Loss")),'Input Data'!D3,0)</f>
        <v>0</v>
      </c>
      <c r="G181" s="81">
        <f>IF(AND(EXACT(D181,"CPS_5m"),EXACT(E181,"Win")),'Input Data'!G2,0)+IF(AND(EXACT(D181,"CPS_5m"),EXACT(E181,"Loss")),'Input Data'!G3,0)+IF(AND(EXACT(D181,"CPS_60s"),EXACT(E181,"Win")),'Input Data'!F2,0)+IF(AND(EXACT(D181,"CPS_60s"),EXACT(E181,"Loss")),'Input Data'!F3,0)</f>
        <v>0</v>
      </c>
    </row>
    <row r="182" spans="2:7" ht="15.75">
      <c r="B182" s="56"/>
      <c r="C182" s="25"/>
      <c r="D182" s="25"/>
      <c r="E182" s="27"/>
      <c r="F182" s="167">
        <f>IF(AND(EXACT(D182,"CPS_5m"),EXACT(E182,"Win")),'Input Data'!E2,0)+IF(AND(EXACT(D182,"CPS_5m"),EXACT(E182,"Loss")),'Input Data'!E3,0)+IF(AND(EXACT(D182,"CPS_60s"),EXACT(E182,"Win")),'Input Data'!D2,0)+IF(AND(EXACT(D182,"CPS_60s"),EXACT(E182,"Loss")),'Input Data'!D3,0)</f>
        <v>0</v>
      </c>
      <c r="G182" s="81">
        <f>IF(AND(EXACT(D182,"CPS_5m"),EXACT(E182,"Win")),'Input Data'!G2,0)+IF(AND(EXACT(D182,"CPS_5m"),EXACT(E182,"Loss")),'Input Data'!G3,0)+IF(AND(EXACT(D182,"CPS_60s"),EXACT(E182,"Win")),'Input Data'!F2,0)+IF(AND(EXACT(D182,"CPS_60s"),EXACT(E182,"Loss")),'Input Data'!F3,0)</f>
        <v>0</v>
      </c>
    </row>
    <row r="183" spans="2:7" ht="15.75">
      <c r="B183" s="56"/>
      <c r="C183" s="25"/>
      <c r="D183" s="25"/>
      <c r="E183" s="27"/>
      <c r="F183" s="167">
        <f>IF(AND(EXACT(D183,"CPS_5m"),EXACT(E183,"Win")),'Input Data'!E2,0)+IF(AND(EXACT(D183,"CPS_5m"),EXACT(E183,"Loss")),'Input Data'!E3,0)+IF(AND(EXACT(D183,"CPS_60s"),EXACT(E183,"Win")),'Input Data'!D2,0)+IF(AND(EXACT(D183,"CPS_60s"),EXACT(E183,"Loss")),'Input Data'!D3,0)</f>
        <v>0</v>
      </c>
      <c r="G183" s="81">
        <f>IF(AND(EXACT(D183,"CPS_5m"),EXACT(E183,"Win")),'Input Data'!G2,0)+IF(AND(EXACT(D183,"CPS_5m"),EXACT(E183,"Loss")),'Input Data'!G3,0)+IF(AND(EXACT(D183,"CPS_60s"),EXACT(E183,"Win")),'Input Data'!F2,0)+IF(AND(EXACT(D183,"CPS_60s"),EXACT(E183,"Loss")),'Input Data'!F3,0)</f>
        <v>0</v>
      </c>
    </row>
    <row r="184" spans="2:7" ht="15.75">
      <c r="B184" s="56"/>
      <c r="C184" s="25"/>
      <c r="D184" s="25"/>
      <c r="E184" s="27"/>
      <c r="F184" s="167">
        <f>IF(AND(EXACT(D184,"CPS_5m"),EXACT(E184,"Win")),'Input Data'!E2,0)+IF(AND(EXACT(D184,"CPS_5m"),EXACT(E184,"Loss")),'Input Data'!E3,0)+IF(AND(EXACT(D184,"CPS_60s"),EXACT(E184,"Win")),'Input Data'!D2,0)+IF(AND(EXACT(D184,"CPS_60s"),EXACT(E184,"Loss")),'Input Data'!D3,0)</f>
        <v>0</v>
      </c>
      <c r="G184" s="81">
        <f>IF(AND(EXACT(D184,"CPS_5m"),EXACT(E184,"Win")),'Input Data'!G2,0)+IF(AND(EXACT(D184,"CPS_5m"),EXACT(E184,"Loss")),'Input Data'!G3,0)+IF(AND(EXACT(D184,"CPS_60s"),EXACT(E184,"Win")),'Input Data'!F2,0)+IF(AND(EXACT(D184,"CPS_60s"),EXACT(E184,"Loss")),'Input Data'!F3,0)</f>
        <v>0</v>
      </c>
    </row>
    <row r="185" spans="2:7" ht="15.75">
      <c r="B185" s="56"/>
      <c r="C185" s="25"/>
      <c r="D185" s="25"/>
      <c r="E185" s="27"/>
      <c r="F185" s="167">
        <f>IF(AND(EXACT(D185,"CPS_5m"),EXACT(E185,"Win")),'Input Data'!E2,0)+IF(AND(EXACT(D185,"CPS_5m"),EXACT(E185,"Loss")),'Input Data'!E3,0)+IF(AND(EXACT(D185,"CPS_60s"),EXACT(E185,"Win")),'Input Data'!D2,0)+IF(AND(EXACT(D185,"CPS_60s"),EXACT(E185,"Loss")),'Input Data'!D3,0)</f>
        <v>0</v>
      </c>
      <c r="G185" s="81">
        <f>IF(AND(EXACT(D185,"CPS_5m"),EXACT(E185,"Win")),'Input Data'!G2,0)+IF(AND(EXACT(D185,"CPS_5m"),EXACT(E185,"Loss")),'Input Data'!G3,0)+IF(AND(EXACT(D185,"CPS_60s"),EXACT(E185,"Win")),'Input Data'!F2,0)+IF(AND(EXACT(D185,"CPS_60s"),EXACT(E185,"Loss")),'Input Data'!F3,0)</f>
        <v>0</v>
      </c>
    </row>
    <row r="186" spans="2:7" ht="15.75">
      <c r="B186" s="56"/>
      <c r="C186" s="25"/>
      <c r="D186" s="25"/>
      <c r="E186" s="27"/>
      <c r="F186" s="167">
        <f>IF(AND(EXACT(D186,"CPS_5m"),EXACT(E186,"Win")),'Input Data'!E2,0)+IF(AND(EXACT(D186,"CPS_5m"),EXACT(E186,"Loss")),'Input Data'!E3,0)+IF(AND(EXACT(D186,"CPS_60s"),EXACT(E186,"Win")),'Input Data'!D2,0)+IF(AND(EXACT(D186,"CPS_60s"),EXACT(E186,"Loss")),'Input Data'!D3,0)</f>
        <v>0</v>
      </c>
      <c r="G186" s="81">
        <f>IF(AND(EXACT(D186,"CPS_5m"),EXACT(E186,"Win")),'Input Data'!G2,0)+IF(AND(EXACT(D186,"CPS_5m"),EXACT(E186,"Loss")),'Input Data'!G3,0)+IF(AND(EXACT(D186,"CPS_60s"),EXACT(E186,"Win")),'Input Data'!F2,0)+IF(AND(EXACT(D186,"CPS_60s"),EXACT(E186,"Loss")),'Input Data'!F3,0)</f>
        <v>0</v>
      </c>
    </row>
    <row r="187" spans="2:7" ht="15.75">
      <c r="B187" s="56"/>
      <c r="C187" s="25"/>
      <c r="D187" s="25"/>
      <c r="E187" s="27"/>
      <c r="F187" s="167">
        <f>IF(AND(EXACT(D187,"CPS_5m"),EXACT(E187,"Win")),'Input Data'!E2,0)+IF(AND(EXACT(D187,"CPS_5m"),EXACT(E187,"Loss")),'Input Data'!E3,0)+IF(AND(EXACT(D187,"CPS_60s"),EXACT(E187,"Win")),'Input Data'!D2,0)+IF(AND(EXACT(D187,"CPS_60s"),EXACT(E187,"Loss")),'Input Data'!D3,0)</f>
        <v>0</v>
      </c>
      <c r="G187" s="81">
        <f>IF(AND(EXACT(D187,"CPS_5m"),EXACT(E187,"Win")),'Input Data'!G2,0)+IF(AND(EXACT(D187,"CPS_5m"),EXACT(E187,"Loss")),'Input Data'!G3,0)+IF(AND(EXACT(D187,"CPS_60s"),EXACT(E187,"Win")),'Input Data'!F2,0)+IF(AND(EXACT(D187,"CPS_60s"),EXACT(E187,"Loss")),'Input Data'!F3,0)</f>
        <v>0</v>
      </c>
    </row>
    <row r="188" spans="2:7" ht="15.75">
      <c r="B188" s="56"/>
      <c r="C188" s="25"/>
      <c r="D188" s="25"/>
      <c r="E188" s="27"/>
      <c r="F188" s="167">
        <f>IF(AND(EXACT(D188,"CPS_5m"),EXACT(E188,"Win")),'Input Data'!E2,0)+IF(AND(EXACT(D188,"CPS_5m"),EXACT(E188,"Loss")),'Input Data'!E3,0)+IF(AND(EXACT(D188,"CPS_60s"),EXACT(E188,"Win")),'Input Data'!D2,0)+IF(AND(EXACT(D188,"CPS_60s"),EXACT(E188,"Loss")),'Input Data'!D3,0)</f>
        <v>0</v>
      </c>
      <c r="G188" s="81">
        <f>IF(AND(EXACT(D188,"CPS_5m"),EXACT(E188,"Win")),'Input Data'!G2,0)+IF(AND(EXACT(D188,"CPS_5m"),EXACT(E188,"Loss")),'Input Data'!G3,0)+IF(AND(EXACT(D188,"CPS_60s"),EXACT(E188,"Win")),'Input Data'!F2,0)+IF(AND(EXACT(D188,"CPS_60s"),EXACT(E188,"Loss")),'Input Data'!F3,0)</f>
        <v>0</v>
      </c>
    </row>
    <row r="189" spans="2:7" ht="15.75">
      <c r="B189" s="56"/>
      <c r="C189" s="25"/>
      <c r="D189" s="25"/>
      <c r="E189" s="27"/>
      <c r="F189" s="167">
        <f>IF(AND(EXACT(D189,"CPS_5m"),EXACT(E189,"Win")),'Input Data'!E2,0)+IF(AND(EXACT(D189,"CPS_5m"),EXACT(E189,"Loss")),'Input Data'!E3,0)+IF(AND(EXACT(D189,"CPS_60s"),EXACT(E189,"Win")),'Input Data'!D2,0)+IF(AND(EXACT(D189,"CPS_60s"),EXACT(E189,"Loss")),'Input Data'!D3,0)</f>
        <v>0</v>
      </c>
      <c r="G189" s="81">
        <f>IF(AND(EXACT(D189,"CPS_5m"),EXACT(E189,"Win")),'Input Data'!G2,0)+IF(AND(EXACT(D189,"CPS_5m"),EXACT(E189,"Loss")),'Input Data'!G3,0)+IF(AND(EXACT(D189,"CPS_60s"),EXACT(E189,"Win")),'Input Data'!F2,0)+IF(AND(EXACT(D189,"CPS_60s"),EXACT(E189,"Loss")),'Input Data'!F3,0)</f>
        <v>0</v>
      </c>
    </row>
    <row r="190" spans="2:7" ht="15.75">
      <c r="B190" s="56"/>
      <c r="C190" s="25"/>
      <c r="D190" s="25"/>
      <c r="E190" s="27"/>
      <c r="F190" s="167">
        <f>IF(AND(EXACT(D190,"CPS_5m"),EXACT(E190,"Win")),'Input Data'!E2,0)+IF(AND(EXACT(D190,"CPS_5m"),EXACT(E190,"Loss")),'Input Data'!E3,0)+IF(AND(EXACT(D190,"CPS_60s"),EXACT(E190,"Win")),'Input Data'!D2,0)+IF(AND(EXACT(D190,"CPS_60s"),EXACT(E190,"Loss")),'Input Data'!D3,0)</f>
        <v>0</v>
      </c>
      <c r="G190" s="81">
        <f>IF(AND(EXACT(D190,"CPS_5m"),EXACT(E190,"Win")),'Input Data'!G2,0)+IF(AND(EXACT(D190,"CPS_5m"),EXACT(E190,"Loss")),'Input Data'!G3,0)+IF(AND(EXACT(D190,"CPS_60s"),EXACT(E190,"Win")),'Input Data'!F2,0)+IF(AND(EXACT(D190,"CPS_60s"),EXACT(E190,"Loss")),'Input Data'!F3,0)</f>
        <v>0</v>
      </c>
    </row>
    <row r="191" spans="2:7" ht="15.75">
      <c r="B191" s="56"/>
      <c r="C191" s="25"/>
      <c r="D191" s="25"/>
      <c r="E191" s="27"/>
      <c r="F191" s="167">
        <f>IF(AND(EXACT(D191,"CPS_5m"),EXACT(E191,"Win")),'Input Data'!E2,0)+IF(AND(EXACT(D191,"CPS_5m"),EXACT(E191,"Loss")),'Input Data'!E3,0)+IF(AND(EXACT(D191,"CPS_60s"),EXACT(E191,"Win")),'Input Data'!D2,0)+IF(AND(EXACT(D191,"CPS_60s"),EXACT(E191,"Loss")),'Input Data'!D3,0)</f>
        <v>0</v>
      </c>
      <c r="G191" s="81">
        <f>IF(AND(EXACT(D191,"CPS_5m"),EXACT(E191,"Win")),'Input Data'!G2,0)+IF(AND(EXACT(D191,"CPS_5m"),EXACT(E191,"Loss")),'Input Data'!G3,0)+IF(AND(EXACT(D191,"CPS_60s"),EXACT(E191,"Win")),'Input Data'!F2,0)+IF(AND(EXACT(D191,"CPS_60s"),EXACT(E191,"Loss")),'Input Data'!F3,0)</f>
        <v>0</v>
      </c>
    </row>
    <row r="192" spans="2:7" ht="15.75">
      <c r="B192" s="56"/>
      <c r="C192" s="25"/>
      <c r="D192" s="25"/>
      <c r="E192" s="27"/>
      <c r="F192" s="167">
        <f>IF(AND(EXACT(D192,"CPS_5m"),EXACT(E192,"Win")),'Input Data'!E2,0)+IF(AND(EXACT(D192,"CPS_5m"),EXACT(E192,"Loss")),'Input Data'!E3,0)+IF(AND(EXACT(D192,"CPS_60s"),EXACT(E192,"Win")),'Input Data'!D2,0)+IF(AND(EXACT(D192,"CPS_60s"),EXACT(E192,"Loss")),'Input Data'!D3,0)</f>
        <v>0</v>
      </c>
      <c r="G192" s="81">
        <f>IF(AND(EXACT(D192,"CPS_5m"),EXACT(E192,"Win")),'Input Data'!G2,0)+IF(AND(EXACT(D192,"CPS_5m"),EXACT(E192,"Loss")),'Input Data'!G3,0)+IF(AND(EXACT(D192,"CPS_60s"),EXACT(E192,"Win")),'Input Data'!F2,0)+IF(AND(EXACT(D192,"CPS_60s"),EXACT(E192,"Loss")),'Input Data'!F3,0)</f>
        <v>0</v>
      </c>
    </row>
    <row r="193" spans="2:7" ht="15.75">
      <c r="B193" s="56"/>
      <c r="C193" s="25"/>
      <c r="D193" s="25"/>
      <c r="E193" s="27"/>
      <c r="F193" s="167">
        <f>IF(AND(EXACT(D193,"CPS_5m"),EXACT(E193,"Win")),'Input Data'!E2,0)+IF(AND(EXACT(D193,"CPS_5m"),EXACT(E193,"Loss")),'Input Data'!E3,0)+IF(AND(EXACT(D193,"CPS_60s"),EXACT(E193,"Win")),'Input Data'!D2,0)+IF(AND(EXACT(D193,"CPS_60s"),EXACT(E193,"Loss")),'Input Data'!D3,0)</f>
        <v>0</v>
      </c>
      <c r="G193" s="81">
        <f>IF(AND(EXACT(D193,"CPS_5m"),EXACT(E193,"Win")),'Input Data'!G2,0)+IF(AND(EXACT(D193,"CPS_5m"),EXACT(E193,"Loss")),'Input Data'!G3,0)+IF(AND(EXACT(D193,"CPS_60s"),EXACT(E193,"Win")),'Input Data'!F2,0)+IF(AND(EXACT(D193,"CPS_60s"),EXACT(E193,"Loss")),'Input Data'!F3,0)</f>
        <v>0</v>
      </c>
    </row>
    <row r="194" spans="2:7" ht="15.75">
      <c r="B194" s="56"/>
      <c r="C194" s="25"/>
      <c r="D194" s="25"/>
      <c r="E194" s="27"/>
      <c r="F194" s="167">
        <f>IF(AND(EXACT(D194,"CPS_5m"),EXACT(E194,"Win")),'Input Data'!E2,0)+IF(AND(EXACT(D194,"CPS_5m"),EXACT(E194,"Loss")),'Input Data'!E3,0)+IF(AND(EXACT(D194,"CPS_60s"),EXACT(E194,"Win")),'Input Data'!D2,0)+IF(AND(EXACT(D194,"CPS_60s"),EXACT(E194,"Loss")),'Input Data'!D3,0)</f>
        <v>0</v>
      </c>
      <c r="G194" s="81">
        <f>IF(AND(EXACT(D194,"CPS_5m"),EXACT(E194,"Win")),'Input Data'!G2,0)+IF(AND(EXACT(D194,"CPS_5m"),EXACT(E194,"Loss")),'Input Data'!G3,0)+IF(AND(EXACT(D194,"CPS_60s"),EXACT(E194,"Win")),'Input Data'!F2,0)+IF(AND(EXACT(D194,"CPS_60s"),EXACT(E194,"Loss")),'Input Data'!F3,0)</f>
        <v>0</v>
      </c>
    </row>
    <row r="195" spans="2:7" ht="15.75">
      <c r="B195" s="56"/>
      <c r="C195" s="25"/>
      <c r="D195" s="25"/>
      <c r="E195" s="27"/>
      <c r="F195" s="167">
        <f>IF(AND(EXACT(D195,"CPS_5m"),EXACT(E195,"Win")),'Input Data'!E2,0)+IF(AND(EXACT(D195,"CPS_5m"),EXACT(E195,"Loss")),'Input Data'!E3,0)+IF(AND(EXACT(D195,"CPS_60s"),EXACT(E195,"Win")),'Input Data'!D2,0)+IF(AND(EXACT(D195,"CPS_60s"),EXACT(E195,"Loss")),'Input Data'!D3,0)</f>
        <v>0</v>
      </c>
      <c r="G195" s="81">
        <f>IF(AND(EXACT(D195,"CPS_5m"),EXACT(E195,"Win")),'Input Data'!G2,0)+IF(AND(EXACT(D195,"CPS_5m"),EXACT(E195,"Loss")),'Input Data'!G3,0)+IF(AND(EXACT(D195,"CPS_60s"),EXACT(E195,"Win")),'Input Data'!F2,0)+IF(AND(EXACT(D195,"CPS_60s"),EXACT(E195,"Loss")),'Input Data'!F3,0)</f>
        <v>0</v>
      </c>
    </row>
    <row r="196" spans="2:7" ht="15.75">
      <c r="B196" s="56"/>
      <c r="C196" s="25"/>
      <c r="D196" s="25"/>
      <c r="E196" s="27"/>
      <c r="F196" s="167">
        <f>IF(AND(EXACT(D196,"CPS_5m"),EXACT(E196,"Win")),'Input Data'!E2,0)+IF(AND(EXACT(D196,"CPS_5m"),EXACT(E196,"Loss")),'Input Data'!E3,0)+IF(AND(EXACT(D196,"CPS_60s"),EXACT(E196,"Win")),'Input Data'!D2,0)+IF(AND(EXACT(D196,"CPS_60s"),EXACT(E196,"Loss")),'Input Data'!D3,0)</f>
        <v>0</v>
      </c>
      <c r="G196" s="81">
        <f>IF(AND(EXACT(D196,"CPS_5m"),EXACT(E196,"Win")),'Input Data'!G2,0)+IF(AND(EXACT(D196,"CPS_5m"),EXACT(E196,"Loss")),'Input Data'!G3,0)+IF(AND(EXACT(D196,"CPS_60s"),EXACT(E196,"Win")),'Input Data'!F2,0)+IF(AND(EXACT(D196,"CPS_60s"),EXACT(E196,"Loss")),'Input Data'!F3,0)</f>
        <v>0</v>
      </c>
    </row>
    <row r="197" spans="2:7" ht="15.75">
      <c r="B197" s="56"/>
      <c r="C197" s="25"/>
      <c r="D197" s="25"/>
      <c r="E197" s="27"/>
      <c r="F197" s="167">
        <f>IF(AND(EXACT(D197,"CPS_5m"),EXACT(E197,"Win")),'Input Data'!E2,0)+IF(AND(EXACT(D197,"CPS_5m"),EXACT(E197,"Loss")),'Input Data'!E3,0)+IF(AND(EXACT(D197,"CPS_60s"),EXACT(E197,"Win")),'Input Data'!D2,0)+IF(AND(EXACT(D197,"CPS_60s"),EXACT(E197,"Loss")),'Input Data'!D3,0)</f>
        <v>0</v>
      </c>
      <c r="G197" s="81">
        <f>IF(AND(EXACT(D197,"CPS_5m"),EXACT(E197,"Win")),'Input Data'!G2,0)+IF(AND(EXACT(D197,"CPS_5m"),EXACT(E197,"Loss")),'Input Data'!G3,0)+IF(AND(EXACT(D197,"CPS_60s"),EXACT(E197,"Win")),'Input Data'!F2,0)+IF(AND(EXACT(D197,"CPS_60s"),EXACT(E197,"Loss")),'Input Data'!F3,0)</f>
        <v>0</v>
      </c>
    </row>
    <row r="198" spans="2:7" ht="15.75">
      <c r="B198" s="56"/>
      <c r="C198" s="25"/>
      <c r="D198" s="25"/>
      <c r="E198" s="27"/>
      <c r="F198" s="167">
        <f>IF(AND(EXACT(D198,"CPS_5m"),EXACT(E198,"Win")),'Input Data'!E2,0)+IF(AND(EXACT(D198,"CPS_5m"),EXACT(E198,"Loss")),'Input Data'!E3,0)+IF(AND(EXACT(D198,"CPS_60s"),EXACT(E198,"Win")),'Input Data'!D2,0)+IF(AND(EXACT(D198,"CPS_60s"),EXACT(E198,"Loss")),'Input Data'!D3,0)</f>
        <v>0</v>
      </c>
      <c r="G198" s="81">
        <f>IF(AND(EXACT(D198,"CPS_5m"),EXACT(E198,"Win")),'Input Data'!G2,0)+IF(AND(EXACT(D198,"CPS_5m"),EXACT(E198,"Loss")),'Input Data'!G3,0)+IF(AND(EXACT(D198,"CPS_60s"),EXACT(E198,"Win")),'Input Data'!F2,0)+IF(AND(EXACT(D198,"CPS_60s"),EXACT(E198,"Loss")),'Input Data'!F3,0)</f>
        <v>0</v>
      </c>
    </row>
    <row r="199" spans="2:7" ht="15.75">
      <c r="B199" s="56"/>
      <c r="C199" s="25"/>
      <c r="D199" s="25"/>
      <c r="E199" s="27"/>
      <c r="F199" s="167">
        <f>IF(AND(EXACT(D199,"CPS_5m"),EXACT(E199,"Win")),'Input Data'!E2,0)+IF(AND(EXACT(D199,"CPS_5m"),EXACT(E199,"Loss")),'Input Data'!E3,0)+IF(AND(EXACT(D199,"CPS_60s"),EXACT(E199,"Win")),'Input Data'!D2,0)+IF(AND(EXACT(D199,"CPS_60s"),EXACT(E199,"Loss")),'Input Data'!D3,0)</f>
        <v>0</v>
      </c>
      <c r="G199" s="81">
        <f>IF(AND(EXACT(D199,"CPS_5m"),EXACT(E199,"Win")),'Input Data'!G2,0)+IF(AND(EXACT(D199,"CPS_5m"),EXACT(E199,"Loss")),'Input Data'!G3,0)+IF(AND(EXACT(D199,"CPS_60s"),EXACT(E199,"Win")),'Input Data'!F2,0)+IF(AND(EXACT(D199,"CPS_60s"),EXACT(E199,"Loss")),'Input Data'!F3,0)</f>
        <v>0</v>
      </c>
    </row>
    <row r="200" spans="2:7" ht="15.75">
      <c r="B200" s="56"/>
      <c r="C200" s="25"/>
      <c r="D200" s="25"/>
      <c r="E200" s="27"/>
      <c r="F200" s="167">
        <f>IF(AND(EXACT(D200,"CPS_5m"),EXACT(E200,"Win")),'Input Data'!E2,0)+IF(AND(EXACT(D200,"CPS_5m"),EXACT(E200,"Loss")),'Input Data'!E3,0)+IF(AND(EXACT(D200,"CPS_60s"),EXACT(E200,"Win")),'Input Data'!D2,0)+IF(AND(EXACT(D200,"CPS_60s"),EXACT(E200,"Loss")),'Input Data'!D3,0)</f>
        <v>0</v>
      </c>
      <c r="G200" s="81">
        <f>IF(AND(EXACT(D200,"CPS_5m"),EXACT(E200,"Win")),'Input Data'!G2,0)+IF(AND(EXACT(D200,"CPS_5m"),EXACT(E200,"Loss")),'Input Data'!G3,0)+IF(AND(EXACT(D200,"CPS_60s"),EXACT(E200,"Win")),'Input Data'!F2,0)+IF(AND(EXACT(D200,"CPS_60s"),EXACT(E200,"Loss")),'Input Data'!F3,0)</f>
        <v>0</v>
      </c>
    </row>
    <row r="201" spans="2:7" ht="15.75">
      <c r="B201" s="56"/>
      <c r="C201" s="25"/>
      <c r="D201" s="25"/>
      <c r="E201" s="27"/>
      <c r="F201" s="167">
        <f>IF(AND(EXACT(D201,"CPS_5m"),EXACT(E201,"Win")),'Input Data'!E2,0)+IF(AND(EXACT(D201,"CPS_5m"),EXACT(E201,"Loss")),'Input Data'!E3,0)+IF(AND(EXACT(D201,"CPS_60s"),EXACT(E201,"Win")),'Input Data'!D2,0)+IF(AND(EXACT(D201,"CPS_60s"),EXACT(E201,"Loss")),'Input Data'!D3,0)</f>
        <v>0</v>
      </c>
      <c r="G201" s="81">
        <f>IF(AND(EXACT(D201,"CPS_5m"),EXACT(E201,"Win")),'Input Data'!G2,0)+IF(AND(EXACT(D201,"CPS_5m"),EXACT(E201,"Loss")),'Input Data'!G3,0)+IF(AND(EXACT(D201,"CPS_60s"),EXACT(E201,"Win")),'Input Data'!F2,0)+IF(AND(EXACT(D201,"CPS_60s"),EXACT(E201,"Loss")),'Input Data'!F3,0)</f>
        <v>0</v>
      </c>
    </row>
    <row r="202" spans="2:7" ht="15.75">
      <c r="B202" s="56"/>
      <c r="C202" s="25"/>
      <c r="D202" s="25"/>
      <c r="E202" s="27"/>
      <c r="F202" s="167">
        <f>IF(AND(EXACT(D202,"CPS_5m"),EXACT(E202,"Win")),'Input Data'!E2,0)+IF(AND(EXACT(D202,"CPS_5m"),EXACT(E202,"Loss")),'Input Data'!E3,0)+IF(AND(EXACT(D202,"CPS_60s"),EXACT(E202,"Win")),'Input Data'!D2,0)+IF(AND(EXACT(D202,"CPS_60s"),EXACT(E202,"Loss")),'Input Data'!D3,0)</f>
        <v>0</v>
      </c>
      <c r="G202" s="81">
        <f>IF(AND(EXACT(D202,"CPS_5m"),EXACT(E202,"Win")),'Input Data'!G2,0)+IF(AND(EXACT(D202,"CPS_5m"),EXACT(E202,"Loss")),'Input Data'!G3,0)+IF(AND(EXACT(D202,"CPS_60s"),EXACT(E202,"Win")),'Input Data'!F2,0)+IF(AND(EXACT(D202,"CPS_60s"),EXACT(E202,"Loss")),'Input Data'!F3,0)</f>
        <v>0</v>
      </c>
    </row>
    <row r="203" spans="2:7" ht="15.75">
      <c r="B203" s="56"/>
      <c r="C203" s="25"/>
      <c r="D203" s="25"/>
      <c r="E203" s="27"/>
      <c r="F203" s="167">
        <f>IF(AND(EXACT(D203,"CPS_5m"),EXACT(E203,"Win")),'Input Data'!E2,0)+IF(AND(EXACT(D203,"CPS_5m"),EXACT(E203,"Loss")),'Input Data'!E3,0)+IF(AND(EXACT(D203,"CPS_60s"),EXACT(E203,"Win")),'Input Data'!D2,0)+IF(AND(EXACT(D203,"CPS_60s"),EXACT(E203,"Loss")),'Input Data'!D3,0)</f>
        <v>0</v>
      </c>
      <c r="G203" s="81">
        <f>IF(AND(EXACT(D203,"CPS_5m"),EXACT(E203,"Win")),'Input Data'!G2,0)+IF(AND(EXACT(D203,"CPS_5m"),EXACT(E203,"Loss")),'Input Data'!G3,0)+IF(AND(EXACT(D203,"CPS_60s"),EXACT(E203,"Win")),'Input Data'!F2,0)+IF(AND(EXACT(D203,"CPS_60s"),EXACT(E203,"Loss")),'Input Data'!F3,0)</f>
        <v>0</v>
      </c>
    </row>
    <row r="204" spans="2:7" ht="15.75">
      <c r="B204" s="57"/>
      <c r="C204" s="26"/>
      <c r="D204" s="26"/>
      <c r="E204" s="27"/>
      <c r="F204" s="167">
        <f>IF(AND(EXACT(D204,"CPS_5m"),EXACT(E204,"Win")),'Input Data'!E2,0)+IF(AND(EXACT(D204,"CPS_5m"),EXACT(E204,"Loss")),'Input Data'!E3,0)+IF(AND(EXACT(D204,"CPS_60s"),EXACT(E204,"Win")),'Input Data'!D2,0)+IF(AND(EXACT(D204,"CPS_60s"),EXACT(E204,"Loss")),'Input Data'!D3,0)</f>
        <v>0</v>
      </c>
      <c r="G204" s="81">
        <f>IF(AND(EXACT(D204,"CPS_5m"),EXACT(E204,"Win")),'Input Data'!G2,0)+IF(AND(EXACT(D204,"CPS_5m"),EXACT(E204,"Loss")),'Input Data'!G3,0)+IF(AND(EXACT(D204,"CPS_60s"),EXACT(E204,"Win")),'Input Data'!F2,0)+IF(AND(EXACT(D204,"CPS_60s"),EXACT(E204,"Loss")),'Input Data'!F3,0)</f>
        <v>0</v>
      </c>
    </row>
  </sheetData>
  <sheetProtection algorithmName="SHA-512" hashValue="lb5ilJspc4/WdFeFhvF84niZhVGP4OFLyPEwsKpwl7hVF4zcaR8FOD5WXMm1hSz1jmIdHjHShIZ+20CCa1Zv8A==" saltValue="UQkf2yGXXfTcSWhaRXEtMw==" spinCount="100000" sheet="1" objects="1" scenarios="1" selectLockedCells="1"/>
  <mergeCells count="6">
    <mergeCell ref="L22:M22"/>
    <mergeCell ref="L17:M17"/>
    <mergeCell ref="L18:M18"/>
    <mergeCell ref="L19:M19"/>
    <mergeCell ref="L20:M20"/>
    <mergeCell ref="L21:M21"/>
  </mergeCells>
  <conditionalFormatting sqref="R3:R16 T3:U16 P20:P24 J12:M15 M23:N23 I18:I22 N19:N22 R20:U24 K18:K22">
    <cfRule type="cellIs" dxfId="75" priority="36" operator="equal">
      <formula>0</formula>
    </cfRule>
  </conditionalFormatting>
  <conditionalFormatting sqref="S3:S16">
    <cfRule type="cellIs" dxfId="74" priority="35" operator="equal">
      <formula>0</formula>
    </cfRule>
  </conditionalFormatting>
  <conditionalFormatting sqref="P20:P24 R20:T24">
    <cfRule type="cellIs" dxfId="73" priority="33" operator="equal">
      <formula>0</formula>
    </cfRule>
  </conditionalFormatting>
  <conditionalFormatting sqref="K18:K22">
    <cfRule type="cellIs" dxfId="72" priority="27" operator="greaterThan">
      <formula>" -   'Input Data'!$K$6"</formula>
    </cfRule>
  </conditionalFormatting>
  <conditionalFormatting sqref="E26:E204">
    <cfRule type="containsText" dxfId="71" priority="23" operator="containsText" text="Loss">
      <formula>NOT(ISERROR(SEARCH("Loss",E26)))</formula>
    </cfRule>
    <cfRule type="containsText" dxfId="70" priority="24" operator="containsText" text="Win">
      <formula>NOT(ISERROR(SEARCH("Win",E26)))</formula>
    </cfRule>
  </conditionalFormatting>
  <conditionalFormatting sqref="L18:M22">
    <cfRule type="cellIs" dxfId="69" priority="21" operator="equal">
      <formula>"STOP LOSS"</formula>
    </cfRule>
    <cfRule type="cellIs" dxfId="68" priority="22" operator="equal">
      <formula>"TAKE PROFIT"</formula>
    </cfRule>
  </conditionalFormatting>
  <conditionalFormatting sqref="J9">
    <cfRule type="cellIs" dxfId="67" priority="20" operator="equal">
      <formula>0</formula>
    </cfRule>
  </conditionalFormatting>
  <conditionalFormatting sqref="J9">
    <cfRule type="cellIs" dxfId="66" priority="19" operator="greaterThan">
      <formula>0</formula>
    </cfRule>
  </conditionalFormatting>
  <conditionalFormatting sqref="Q3:Q16">
    <cfRule type="cellIs" dxfId="65" priority="18" operator="equal">
      <formula>0</formula>
    </cfRule>
  </conditionalFormatting>
  <conditionalFormatting sqref="Q3:Q16">
    <cfRule type="cellIs" dxfId="64" priority="17" operator="greaterThan">
      <formula>0</formula>
    </cfRule>
  </conditionalFormatting>
  <conditionalFormatting sqref="Q20:Q24">
    <cfRule type="cellIs" dxfId="63" priority="16" operator="equal">
      <formula>0</formula>
    </cfRule>
  </conditionalFormatting>
  <conditionalFormatting sqref="Q20:Q24">
    <cfRule type="cellIs" dxfId="62" priority="15" operator="greaterThan">
      <formula>0</formula>
    </cfRule>
  </conditionalFormatting>
  <conditionalFormatting sqref="J18:J22">
    <cfRule type="cellIs" dxfId="61" priority="14" operator="equal">
      <formula>0</formula>
    </cfRule>
  </conditionalFormatting>
  <conditionalFormatting sqref="J18:J22">
    <cfRule type="cellIs" dxfId="60" priority="13" operator="greaterThan">
      <formula>0</formula>
    </cfRule>
  </conditionalFormatting>
  <conditionalFormatting sqref="N12:N15">
    <cfRule type="cellIs" dxfId="59" priority="12" operator="equal">
      <formula>0</formula>
    </cfRule>
  </conditionalFormatting>
  <conditionalFormatting sqref="N12:N15">
    <cfRule type="cellIs" dxfId="58" priority="11" operator="greaterThan">
      <formula>0</formula>
    </cfRule>
  </conditionalFormatting>
  <conditionalFormatting sqref="F3:F204">
    <cfRule type="cellIs" dxfId="57" priority="7" operator="between">
      <formula>0</formula>
      <formula>0</formula>
    </cfRule>
  </conditionalFormatting>
  <conditionalFormatting sqref="G3:G204">
    <cfRule type="cellIs" dxfId="56" priority="6" operator="greaterThan">
      <formula>0</formula>
    </cfRule>
  </conditionalFormatting>
  <conditionalFormatting sqref="G113">
    <cfRule type="cellIs" dxfId="55" priority="5" operator="greaterThan">
      <formula>0</formula>
    </cfRule>
  </conditionalFormatting>
  <conditionalFormatting sqref="G133">
    <cfRule type="cellIs" dxfId="54" priority="4" operator="greaterThan">
      <formula>0</formula>
    </cfRule>
  </conditionalFormatting>
  <conditionalFormatting sqref="G3:G204">
    <cfRule type="cellIs" dxfId="53" priority="3" operator="between">
      <formula>0</formula>
      <formula>0</formula>
    </cfRule>
  </conditionalFormatting>
  <conditionalFormatting sqref="E3:E25">
    <cfRule type="containsText" dxfId="52" priority="1" operator="containsText" text="Loss">
      <formula>NOT(ISERROR(SEARCH("Loss",E3)))</formula>
    </cfRule>
    <cfRule type="containsText" dxfId="51" priority="2" operator="containsText" text="Win">
      <formula>NOT(ISERROR(SEARCH("Win",E3)))</formula>
    </cfRule>
  </conditionalFormatting>
  <dataValidations count="4">
    <dataValidation type="list" allowBlank="1" showInputMessage="1" showErrorMessage="1" sqref="E3:E204">
      <formula1>CPS_</formula1>
    </dataValidation>
    <dataValidation type="list" allowBlank="1" showInputMessage="1" showErrorMessage="1" sqref="I18:I22 B3:B204">
      <formula1>DAYS</formula1>
    </dataValidation>
    <dataValidation type="list" allowBlank="1" showInputMessage="1" showErrorMessage="1" sqref="C3:C204">
      <formula1>CURRENCY</formula1>
    </dataValidation>
    <dataValidation type="list" allowBlank="1" showInputMessage="1" showErrorMessage="1" sqref="D3:D204">
      <formula1>CPS</formula1>
    </dataValidation>
  </dataValidation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304CD934-4E4D-4211-A719-1469ACAADEFA}">
            <x14:iconSet iconSet="3Symbols2" custom="1">
              <x14:cfvo type="percent">
                <xm:f>0</xm:f>
              </x14:cfvo>
              <x14:cfvo type="num" gte="0">
                <xm:f>'Input Data'!$K$8</xm:f>
              </x14:cfvo>
              <x14:cfvo type="num">
                <xm:f>'Input Data'!$K$7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K18:K22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'Input Data'!$B$2:$B$3</xm:f>
          </x14:formula1>
          <xm:sqref>I12:I14</xm:sqref>
        </x14:dataValidation>
        <x14:dataValidation type="list" allowBlank="1" showInputMessage="1" showErrorMessage="1">
          <x14:formula1>
            <xm:f>'Input Data'!$A$2:$A$15</xm:f>
          </x14:formula1>
          <xm:sqref>P3:P16</xm:sqref>
        </x14:dataValidation>
        <x14:dataValidation type="list" allowBlank="1" showInputMessage="1" showErrorMessage="1">
          <x14:formula1>
            <xm:f>'Input Data'!$H$2:$H$6</xm:f>
          </x14:formula1>
          <xm:sqref>P20:P24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"/>
  <sheetViews>
    <sheetView workbookViewId="0">
      <selection activeCell="H22" sqref="H22"/>
    </sheetView>
  </sheetViews>
  <sheetFormatPr baseColWidth="10"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4" tint="0.39997558519241921"/>
    <pageSetUpPr autoPageBreaks="0" fitToPage="1"/>
  </sheetPr>
  <dimension ref="A1:P31"/>
  <sheetViews>
    <sheetView showGridLines="0" tabSelected="1" topLeftCell="I1" workbookViewId="0">
      <selection activeCell="K5" sqref="K5"/>
    </sheetView>
  </sheetViews>
  <sheetFormatPr baseColWidth="10" defaultColWidth="8.85546875" defaultRowHeight="12.75"/>
  <cols>
    <col min="1" max="1" width="11" style="9" hidden="1" customWidth="1"/>
    <col min="2" max="2" width="14.7109375" style="9" hidden="1" customWidth="1"/>
    <col min="3" max="3" width="8.140625" style="9" hidden="1" customWidth="1"/>
    <col min="4" max="4" width="14.85546875" style="9" hidden="1" customWidth="1"/>
    <col min="5" max="5" width="15.85546875" style="9" hidden="1" customWidth="1"/>
    <col min="6" max="6" width="12.42578125" style="9" hidden="1" customWidth="1"/>
    <col min="7" max="7" width="13.42578125" style="9" hidden="1" customWidth="1"/>
    <col min="8" max="8" width="12.7109375" style="9" hidden="1" customWidth="1"/>
    <col min="9" max="9" width="5" style="9" customWidth="1"/>
    <col min="10" max="10" width="17.85546875" style="9" bestFit="1" customWidth="1"/>
    <col min="11" max="11" width="21.28515625" style="9" customWidth="1"/>
    <col min="12" max="12" width="5.28515625" style="9" bestFit="1" customWidth="1"/>
    <col min="13" max="13" width="4.42578125" style="9" customWidth="1"/>
    <col min="14" max="14" width="21.5703125" style="9" customWidth="1"/>
    <col min="15" max="15" width="18.140625" style="9" customWidth="1"/>
    <col min="16" max="16" width="2.42578125" style="9" bestFit="1" customWidth="1"/>
    <col min="17" max="16384" width="8.85546875" style="9"/>
  </cols>
  <sheetData>
    <row r="1" spans="1:16" ht="25.5" customHeight="1" thickBot="1">
      <c r="A1" s="9" t="s">
        <v>0</v>
      </c>
      <c r="B1" s="9" t="s">
        <v>26</v>
      </c>
      <c r="C1" s="9" t="s">
        <v>57</v>
      </c>
      <c r="D1" s="84" t="s">
        <v>51</v>
      </c>
      <c r="E1" s="84" t="s">
        <v>50</v>
      </c>
      <c r="F1" s="84" t="s">
        <v>56</v>
      </c>
      <c r="G1" s="84" t="s">
        <v>49</v>
      </c>
      <c r="H1" s="84" t="s">
        <v>41</v>
      </c>
    </row>
    <row r="2" spans="1:16" s="85" customFormat="1" ht="19.5" customHeight="1" thickBot="1">
      <c r="A2" s="85" t="s">
        <v>13</v>
      </c>
      <c r="B2" s="86" t="s">
        <v>51</v>
      </c>
      <c r="C2" s="87" t="s">
        <v>8</v>
      </c>
      <c r="D2" s="154">
        <f>IFERROR(K3*(K5/100),"")</f>
        <v>0.85</v>
      </c>
      <c r="E2" s="154">
        <f>IFERROR(K3*(K6/100),"")</f>
        <v>0.85</v>
      </c>
      <c r="F2" s="85">
        <f>IFERROR((K2*(K3/100)*(K5/100)),"")</f>
        <v>8.5</v>
      </c>
      <c r="G2" s="85">
        <f>IFERROR(K2*(K3/100)*(K6/100),"")</f>
        <v>8.5</v>
      </c>
      <c r="H2" s="85" t="s">
        <v>35</v>
      </c>
      <c r="J2" s="161" t="s">
        <v>65</v>
      </c>
      <c r="K2" s="169">
        <v>1000</v>
      </c>
      <c r="L2" s="162" t="s">
        <v>42</v>
      </c>
      <c r="N2" s="158" t="s">
        <v>75</v>
      </c>
      <c r="O2" s="172">
        <v>1</v>
      </c>
      <c r="P2" s="160" t="s">
        <v>5</v>
      </c>
    </row>
    <row r="3" spans="1:16" s="85" customFormat="1" ht="19.5" customHeight="1" thickBot="1">
      <c r="A3" s="85" t="s">
        <v>14</v>
      </c>
      <c r="B3" s="88" t="s">
        <v>50</v>
      </c>
      <c r="C3" s="87" t="s">
        <v>58</v>
      </c>
      <c r="D3" s="154">
        <f>IFERROR(K3*(-1),"")</f>
        <v>-1</v>
      </c>
      <c r="E3" s="154">
        <f>IFERROR(K3*(-1),"")</f>
        <v>-1</v>
      </c>
      <c r="F3" s="85">
        <f>IFERROR((K2*(K3/100))*(-1),"")</f>
        <v>-10</v>
      </c>
      <c r="G3" s="85">
        <f>IFERROR((K2*(K3/100))*(-1),"")</f>
        <v>-10</v>
      </c>
      <c r="H3" s="85" t="s">
        <v>36</v>
      </c>
      <c r="J3" s="163" t="s">
        <v>73</v>
      </c>
      <c r="K3" s="168">
        <f>IFERROR( IF(AND(O2&lt;&gt;"",O4&lt;&gt;""),"Input $ or %",IF(AND(O4&gt;0,O2=""), (O4/K2*100),O2) ),0)</f>
        <v>1</v>
      </c>
      <c r="L3" s="164" t="s">
        <v>5</v>
      </c>
      <c r="N3" s="85" t="s">
        <v>71</v>
      </c>
      <c r="P3" s="146"/>
    </row>
    <row r="4" spans="1:16" s="85" customFormat="1" ht="19.5" customHeight="1" thickBot="1">
      <c r="A4" s="85" t="s">
        <v>15</v>
      </c>
      <c r="B4" s="88"/>
      <c r="C4" s="151"/>
      <c r="H4" s="85" t="s">
        <v>37</v>
      </c>
      <c r="J4" s="163" t="s">
        <v>72</v>
      </c>
      <c r="K4" s="168">
        <f>IF(AND(O2&lt;&gt;"",O4&lt;&gt;""),"Input $ or %",IF(AND(O4="",O2&gt;0),(O2/100*K2),O4))</f>
        <v>10</v>
      </c>
      <c r="L4" s="164" t="s">
        <v>42</v>
      </c>
      <c r="N4" s="157" t="s">
        <v>74</v>
      </c>
      <c r="O4" s="173"/>
      <c r="P4" s="159" t="s">
        <v>42</v>
      </c>
    </row>
    <row r="5" spans="1:16" s="85" customFormat="1" ht="19.5" customHeight="1">
      <c r="A5" s="85" t="s">
        <v>16</v>
      </c>
      <c r="B5" s="10"/>
      <c r="H5" s="85" t="s">
        <v>38</v>
      </c>
      <c r="J5" s="165" t="s">
        <v>43</v>
      </c>
      <c r="K5" s="170">
        <v>85</v>
      </c>
      <c r="L5" s="166" t="s">
        <v>5</v>
      </c>
      <c r="O5" s="153"/>
    </row>
    <row r="6" spans="1:16" s="85" customFormat="1" ht="19.5" customHeight="1" thickBot="1">
      <c r="A6" s="85" t="s">
        <v>12</v>
      </c>
      <c r="B6" s="89"/>
      <c r="H6" s="85" t="s">
        <v>39</v>
      </c>
      <c r="J6" s="155" t="s">
        <v>44</v>
      </c>
      <c r="K6" s="171">
        <v>85</v>
      </c>
      <c r="L6" s="156" t="s">
        <v>5</v>
      </c>
      <c r="O6" s="152"/>
    </row>
    <row r="7" spans="1:16" s="85" customFormat="1" ht="19.5" customHeight="1">
      <c r="A7" s="85" t="s">
        <v>17</v>
      </c>
      <c r="B7" s="90"/>
      <c r="J7" s="147" t="s">
        <v>45</v>
      </c>
      <c r="K7" s="177">
        <f>IFERROR(D2*3,"")</f>
        <v>2.5499999999999998</v>
      </c>
      <c r="L7" s="148" t="s">
        <v>40</v>
      </c>
    </row>
    <row r="8" spans="1:16" s="85" customFormat="1" ht="19.5" customHeight="1" thickBot="1">
      <c r="A8" s="85" t="s">
        <v>18</v>
      </c>
      <c r="B8" s="91"/>
      <c r="J8" s="149" t="s">
        <v>46</v>
      </c>
      <c r="K8" s="178">
        <f>IFERROR(D3*3,"")</f>
        <v>-3</v>
      </c>
      <c r="L8" s="150" t="s">
        <v>40</v>
      </c>
    </row>
    <row r="9" spans="1:16" s="85" customFormat="1" ht="19.5" customHeight="1">
      <c r="A9" s="85" t="s">
        <v>19</v>
      </c>
      <c r="B9" s="92"/>
    </row>
    <row r="10" spans="1:16" s="85" customFormat="1" ht="19.5" customHeight="1">
      <c r="A10" s="85" t="s">
        <v>20</v>
      </c>
      <c r="B10" s="93"/>
    </row>
    <row r="11" spans="1:16" s="85" customFormat="1" ht="19.5" customHeight="1">
      <c r="A11" s="85" t="s">
        <v>21</v>
      </c>
      <c r="B11" s="94"/>
    </row>
    <row r="12" spans="1:16" s="85" customFormat="1" ht="19.5" customHeight="1">
      <c r="A12" s="85" t="s">
        <v>33</v>
      </c>
      <c r="B12" s="95"/>
    </row>
    <row r="13" spans="1:16" s="85" customFormat="1" ht="19.5" customHeight="1">
      <c r="A13" s="85" t="s">
        <v>22</v>
      </c>
    </row>
    <row r="14" spans="1:16" s="85" customFormat="1" ht="19.5" customHeight="1">
      <c r="A14" s="85" t="s">
        <v>31</v>
      </c>
    </row>
    <row r="15" spans="1:16" s="85" customFormat="1" ht="19.5" customHeight="1">
      <c r="A15" s="85" t="s">
        <v>48</v>
      </c>
      <c r="F15" s="96"/>
      <c r="G15" s="96"/>
    </row>
    <row r="16" spans="1:16" s="85" customFormat="1" ht="19.5" customHeight="1">
      <c r="F16" s="96"/>
      <c r="G16" s="96"/>
      <c r="N16" s="9"/>
      <c r="O16" s="9"/>
    </row>
    <row r="17" spans="3:15" s="85" customFormat="1" ht="19.5" customHeight="1">
      <c r="N17" s="9"/>
      <c r="O17" s="9"/>
    </row>
    <row r="18" spans="3:15" ht="19.5" customHeight="1">
      <c r="C18" s="85"/>
      <c r="D18" s="85"/>
      <c r="E18" s="85"/>
    </row>
    <row r="19" spans="3:15" ht="19.5" customHeight="1"/>
    <row r="20" spans="3:15" ht="19.5" customHeight="1"/>
    <row r="21" spans="3:15" ht="19.5" customHeight="1"/>
    <row r="22" spans="3:15" ht="19.5" customHeight="1"/>
    <row r="23" spans="3:15" ht="19.5" customHeight="1"/>
    <row r="24" spans="3:15" ht="19.5" customHeight="1"/>
    <row r="25" spans="3:15" ht="19.5" customHeight="1"/>
    <row r="26" spans="3:15" ht="19.5" customHeight="1"/>
    <row r="27" spans="3:15" ht="19.5" customHeight="1"/>
    <row r="28" spans="3:15" ht="19.5" customHeight="1"/>
    <row r="29" spans="3:15" ht="19.5" customHeight="1"/>
    <row r="30" spans="3:15" ht="15.95" customHeight="1">
      <c r="C30" s="88"/>
      <c r="D30" s="88"/>
      <c r="E30" s="88"/>
      <c r="F30" s="88"/>
      <c r="G30" s="88"/>
    </row>
    <row r="31" spans="3:15" ht="15.95" customHeight="1">
      <c r="C31" s="92"/>
      <c r="D31" s="92"/>
      <c r="E31" s="92"/>
      <c r="F31" s="92"/>
      <c r="G31" s="92"/>
    </row>
  </sheetData>
  <sheetProtection algorithmName="SHA-512" hashValue="DnnaU6BvKqQWRiQZR10Sf0s+XED055TbRr+L/kd6L9KQrptSgWrEecvTHcK+ez9+SqACjnQa34x49ormIrNr8A==" saltValue="q04fO2D37hQDUCq1EYXRfQ==" spinCount="100000" sheet="1" objects="1" scenarios="1" selectLockedCells="1"/>
  <dataValidations disablePrompts="1" count="2">
    <dataValidation type="list" allowBlank="1" sqref="B5:B12">
      <formula1>#REF!</formula1>
    </dataValidation>
    <dataValidation allowBlank="1" sqref="B2:B4"/>
  </dataValidations>
  <printOptions horizontalCentered="1"/>
  <pageMargins left="0.25" right="0.25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22</vt:i4>
      </vt:variant>
    </vt:vector>
  </HeadingPairs>
  <TitlesOfParts>
    <vt:vector size="31" baseType="lpstr">
      <vt:lpstr>STADISTICS</vt:lpstr>
      <vt:lpstr>TOTAL MONTH</vt:lpstr>
      <vt:lpstr>BEGIN</vt:lpstr>
      <vt:lpstr>WEEK-1</vt:lpstr>
      <vt:lpstr>WEEK-2</vt:lpstr>
      <vt:lpstr>WEEK-3</vt:lpstr>
      <vt:lpstr>WEEK-4</vt:lpstr>
      <vt:lpstr>END</vt:lpstr>
      <vt:lpstr>Input Data</vt:lpstr>
      <vt:lpstr>_5M</vt:lpstr>
      <vt:lpstr>_60S</vt:lpstr>
      <vt:lpstr>_M</vt:lpstr>
      <vt:lpstr>_S</vt:lpstr>
      <vt:lpstr>CLMSaldo</vt:lpstr>
      <vt:lpstr>CPS</vt:lpstr>
      <vt:lpstr>CPS_</vt:lpstr>
      <vt:lpstr>CPS_5m</vt:lpstr>
      <vt:lpstr>CPS_60s</vt:lpstr>
      <vt:lpstr>CPS_P</vt:lpstr>
      <vt:lpstr>CURRENCY</vt:lpstr>
      <vt:lpstr>DAYS</vt:lpstr>
      <vt:lpstr>Profit5</vt:lpstr>
      <vt:lpstr>Profit60</vt:lpstr>
      <vt:lpstr>ProfitCLM</vt:lpstr>
      <vt:lpstr>ProfitMensual</vt:lpstr>
      <vt:lpstr>ROIMensual</vt:lpstr>
      <vt:lpstr>SaldoCLM</vt:lpstr>
      <vt:lpstr>SaldoInicial</vt:lpstr>
      <vt:lpstr>Withdraw</vt:lpstr>
      <vt:lpstr>WithdrawCLM</vt:lpstr>
      <vt:lpstr>xx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</dc:creator>
  <cp:keywords/>
  <dc:description/>
  <cp:lastModifiedBy>Jim Nowell</cp:lastModifiedBy>
  <cp:revision/>
  <dcterms:created xsi:type="dcterms:W3CDTF">2014-12-10T04:36:24Z</dcterms:created>
  <dcterms:modified xsi:type="dcterms:W3CDTF">2018-09-27T17:07:08Z</dcterms:modified>
</cp:coreProperties>
</file>